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高齢介護課\157介護保険\13サービス管理\070居宅介護支援\00003-01居宅介護支援事業者等の通知・照会・回答~~03\030210_特定事事業所集中減算に係る通知\特定事業所集中減算届出書等様式一式\"/>
    </mc:Choice>
  </mc:AlternateContent>
  <bookViews>
    <workbookView xWindow="0" yWindow="0" windowWidth="18225" windowHeight="7080"/>
  </bookViews>
  <sheets>
    <sheet name="様式１" sheetId="7" r:id="rId1"/>
    <sheet name="別紙１(訪問介護）" sheetId="9" r:id="rId2"/>
    <sheet name="別紙１(通所介護）" sheetId="10" r:id="rId3"/>
    <sheet name="別紙１(福祉用具）" sheetId="12" r:id="rId4"/>
    <sheet name="別紙３(訪問介護）" sheetId="14" r:id="rId5"/>
  </sheets>
  <definedNames>
    <definedName name="_xlnm.Print_Area" localSheetId="0">様式１!$A$1:$S$137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7" i="7" l="1"/>
  <c r="M97" i="7"/>
  <c r="N34" i="7" l="1"/>
  <c r="K38" i="14" l="1"/>
  <c r="K37" i="12" l="1"/>
  <c r="K37" i="10"/>
  <c r="K37" i="9" l="1"/>
  <c r="J37" i="14" l="1"/>
  <c r="I37" i="14"/>
  <c r="H37" i="14"/>
  <c r="G37" i="14"/>
  <c r="F37" i="14"/>
  <c r="E37" i="14"/>
  <c r="K33" i="14"/>
  <c r="K37" i="14" s="1"/>
  <c r="J32" i="14"/>
  <c r="I32" i="14"/>
  <c r="H32" i="14"/>
  <c r="G32" i="14"/>
  <c r="F32" i="14"/>
  <c r="E32" i="14"/>
  <c r="K28" i="14"/>
  <c r="K32" i="14" s="1"/>
  <c r="J27" i="14"/>
  <c r="I27" i="14"/>
  <c r="H27" i="14"/>
  <c r="G27" i="14"/>
  <c r="F27" i="14"/>
  <c r="E27" i="14"/>
  <c r="K23" i="14"/>
  <c r="J22" i="14"/>
  <c r="I22" i="14"/>
  <c r="H22" i="14"/>
  <c r="G22" i="14"/>
  <c r="F22" i="14"/>
  <c r="E22" i="14"/>
  <c r="K18" i="14"/>
  <c r="K22" i="14" s="1"/>
  <c r="J17" i="14"/>
  <c r="I17" i="14"/>
  <c r="H17" i="14"/>
  <c r="G17" i="14"/>
  <c r="F17" i="14"/>
  <c r="E17" i="14"/>
  <c r="K13" i="14"/>
  <c r="K17" i="14" s="1"/>
  <c r="J12" i="14"/>
  <c r="I12" i="14"/>
  <c r="H12" i="14"/>
  <c r="G12" i="14"/>
  <c r="F12" i="14"/>
  <c r="E12" i="14"/>
  <c r="K8" i="14"/>
  <c r="J7" i="14"/>
  <c r="I7" i="14"/>
  <c r="H7" i="14"/>
  <c r="G7" i="14"/>
  <c r="F7" i="14"/>
  <c r="E7" i="14"/>
  <c r="I6" i="14"/>
  <c r="G6" i="14"/>
  <c r="E6" i="14"/>
  <c r="H4" i="14"/>
  <c r="E4" i="14"/>
  <c r="J36" i="12"/>
  <c r="I36" i="12"/>
  <c r="H36" i="12"/>
  <c r="G36" i="12"/>
  <c r="F36" i="12"/>
  <c r="E36" i="12"/>
  <c r="K32" i="12"/>
  <c r="K36" i="12" s="1"/>
  <c r="J31" i="12"/>
  <c r="I31" i="12"/>
  <c r="H31" i="12"/>
  <c r="G31" i="12"/>
  <c r="F31" i="12"/>
  <c r="E31" i="12"/>
  <c r="K27" i="12"/>
  <c r="J26" i="12"/>
  <c r="I26" i="12"/>
  <c r="H26" i="12"/>
  <c r="G26" i="12"/>
  <c r="F26" i="12"/>
  <c r="E26" i="12"/>
  <c r="K22" i="12"/>
  <c r="J21" i="12"/>
  <c r="I21" i="12"/>
  <c r="H21" i="12"/>
  <c r="G21" i="12"/>
  <c r="F21" i="12"/>
  <c r="E21" i="12"/>
  <c r="K17" i="12"/>
  <c r="K21" i="12" s="1"/>
  <c r="K16" i="12"/>
  <c r="J16" i="12"/>
  <c r="I16" i="12"/>
  <c r="H16" i="12"/>
  <c r="G16" i="12"/>
  <c r="F16" i="12"/>
  <c r="E16" i="12"/>
  <c r="K12" i="12"/>
  <c r="J11" i="12"/>
  <c r="I11" i="12"/>
  <c r="H11" i="12"/>
  <c r="G11" i="12"/>
  <c r="F11" i="12"/>
  <c r="E11" i="12"/>
  <c r="K7" i="12"/>
  <c r="J6" i="12"/>
  <c r="I6" i="12"/>
  <c r="H6" i="12"/>
  <c r="G6" i="12"/>
  <c r="F6" i="12"/>
  <c r="E6" i="12"/>
  <c r="I5" i="12"/>
  <c r="G5" i="12"/>
  <c r="E5" i="12"/>
  <c r="H4" i="12"/>
  <c r="E4" i="12"/>
  <c r="Q45" i="7"/>
  <c r="M45" i="7"/>
  <c r="J36" i="10"/>
  <c r="I36" i="10"/>
  <c r="H36" i="10"/>
  <c r="G36" i="10"/>
  <c r="F36" i="10"/>
  <c r="E36" i="10"/>
  <c r="K32" i="10"/>
  <c r="K36" i="10" s="1"/>
  <c r="J31" i="10"/>
  <c r="I31" i="10"/>
  <c r="H31" i="10"/>
  <c r="G31" i="10"/>
  <c r="F31" i="10"/>
  <c r="E31" i="10"/>
  <c r="K27" i="10"/>
  <c r="K31" i="10" s="1"/>
  <c r="J26" i="10"/>
  <c r="I26" i="10"/>
  <c r="H26" i="10"/>
  <c r="G26" i="10"/>
  <c r="F26" i="10"/>
  <c r="E26" i="10"/>
  <c r="K22" i="10"/>
  <c r="J21" i="10"/>
  <c r="I21" i="10"/>
  <c r="H21" i="10"/>
  <c r="G21" i="10"/>
  <c r="F21" i="10"/>
  <c r="E21" i="10"/>
  <c r="K17" i="10"/>
  <c r="K21" i="10" s="1"/>
  <c r="J16" i="10"/>
  <c r="I16" i="10"/>
  <c r="H16" i="10"/>
  <c r="G16" i="10"/>
  <c r="F16" i="10"/>
  <c r="E16" i="10"/>
  <c r="K12" i="10"/>
  <c r="K16" i="10" s="1"/>
  <c r="J11" i="10"/>
  <c r="I11" i="10"/>
  <c r="H11" i="10"/>
  <c r="G11" i="10"/>
  <c r="G37" i="10" s="1"/>
  <c r="F11" i="10"/>
  <c r="E11" i="10"/>
  <c r="K7" i="10"/>
  <c r="J6" i="10"/>
  <c r="I6" i="10"/>
  <c r="H6" i="10"/>
  <c r="G6" i="10"/>
  <c r="F6" i="10"/>
  <c r="E6" i="10"/>
  <c r="I5" i="10"/>
  <c r="G5" i="10"/>
  <c r="E5" i="10"/>
  <c r="H4" i="10"/>
  <c r="E4" i="10"/>
  <c r="E5" i="9"/>
  <c r="F36" i="9"/>
  <c r="G36" i="9"/>
  <c r="H36" i="9"/>
  <c r="I36" i="9"/>
  <c r="J36" i="9"/>
  <c r="E36" i="9"/>
  <c r="F31" i="9"/>
  <c r="G31" i="9"/>
  <c r="H31" i="9"/>
  <c r="I31" i="9"/>
  <c r="J31" i="9"/>
  <c r="E31" i="9"/>
  <c r="F26" i="9"/>
  <c r="G26" i="9"/>
  <c r="H26" i="9"/>
  <c r="I26" i="9"/>
  <c r="J26" i="9"/>
  <c r="E26" i="9"/>
  <c r="F21" i="9"/>
  <c r="G21" i="9"/>
  <c r="H21" i="9"/>
  <c r="I21" i="9"/>
  <c r="J21" i="9"/>
  <c r="E21" i="9"/>
  <c r="F16" i="9"/>
  <c r="G16" i="9"/>
  <c r="H16" i="9"/>
  <c r="I16" i="9"/>
  <c r="J16" i="9"/>
  <c r="E16" i="9"/>
  <c r="F11" i="9"/>
  <c r="G11" i="9"/>
  <c r="H11" i="9"/>
  <c r="I11" i="9"/>
  <c r="J11" i="9"/>
  <c r="J37" i="9" s="1"/>
  <c r="Q22" i="7" s="1"/>
  <c r="E11" i="9"/>
  <c r="K7" i="9"/>
  <c r="K11" i="9" s="1"/>
  <c r="H4" i="9"/>
  <c r="E4" i="9"/>
  <c r="I5" i="9"/>
  <c r="G5" i="9"/>
  <c r="J6" i="9"/>
  <c r="I6" i="9"/>
  <c r="F6" i="9"/>
  <c r="G6" i="9"/>
  <c r="H6" i="9"/>
  <c r="E6" i="9"/>
  <c r="L33" i="7"/>
  <c r="K32" i="9"/>
  <c r="K36" i="9" s="1"/>
  <c r="K27" i="9"/>
  <c r="K31" i="9" s="1"/>
  <c r="K22" i="9"/>
  <c r="K26" i="9" s="1"/>
  <c r="K17" i="9"/>
  <c r="K12" i="9"/>
  <c r="F37" i="10" l="1"/>
  <c r="M34" i="7" s="1"/>
  <c r="J37" i="10"/>
  <c r="Q34" i="7" s="1"/>
  <c r="K11" i="10"/>
  <c r="F37" i="9"/>
  <c r="M22" i="7" s="1"/>
  <c r="K16" i="9"/>
  <c r="F38" i="14"/>
  <c r="J38" i="14"/>
  <c r="E38" i="14"/>
  <c r="I38" i="14"/>
  <c r="G38" i="14"/>
  <c r="H38" i="14"/>
  <c r="E37" i="12"/>
  <c r="L58" i="7" s="1"/>
  <c r="I37" i="12"/>
  <c r="P58" i="7" s="1"/>
  <c r="F37" i="12"/>
  <c r="M58" i="7" s="1"/>
  <c r="J37" i="12"/>
  <c r="Q58" i="7" s="1"/>
  <c r="G37" i="12"/>
  <c r="N58" i="7" s="1"/>
  <c r="H37" i="12"/>
  <c r="O58" i="7" s="1"/>
  <c r="L45" i="7"/>
  <c r="P45" i="7"/>
  <c r="N45" i="7"/>
  <c r="O45" i="7"/>
  <c r="E37" i="10"/>
  <c r="L34" i="7" s="1"/>
  <c r="I37" i="10"/>
  <c r="P34" i="7" s="1"/>
  <c r="H37" i="10"/>
  <c r="O34" i="7" s="1"/>
  <c r="H37" i="9"/>
  <c r="O22" i="7" s="1"/>
  <c r="E37" i="9"/>
  <c r="L22" i="7" s="1"/>
  <c r="G37" i="9"/>
  <c r="N22" i="7" s="1"/>
  <c r="I37" i="9"/>
  <c r="P22" i="7" s="1"/>
  <c r="L124" i="7"/>
  <c r="L123" i="7"/>
  <c r="L122" i="7"/>
  <c r="K12" i="14"/>
  <c r="K27" i="14"/>
  <c r="L125" i="7"/>
  <c r="K31" i="12"/>
  <c r="K26" i="12"/>
  <c r="K11" i="12"/>
  <c r="L21" i="12" s="1"/>
  <c r="D21" i="12" s="1"/>
  <c r="K26" i="10"/>
  <c r="L7" i="10" s="1"/>
  <c r="L27" i="10"/>
  <c r="L32" i="10"/>
  <c r="K21" i="9"/>
  <c r="L32" i="14" l="1"/>
  <c r="D32" i="14" s="1"/>
  <c r="L32" i="12"/>
  <c r="L26" i="12"/>
  <c r="D26" i="12" s="1"/>
  <c r="L12" i="12"/>
  <c r="L21" i="9"/>
  <c r="D21" i="9" s="1"/>
  <c r="L37" i="14"/>
  <c r="D37" i="14" s="1"/>
  <c r="L27" i="14"/>
  <c r="D27" i="14" s="1"/>
  <c r="L13" i="14"/>
  <c r="L17" i="12"/>
  <c r="L16" i="12"/>
  <c r="D16" i="12" s="1"/>
  <c r="L31" i="12"/>
  <c r="D31" i="12" s="1"/>
  <c r="L11" i="12"/>
  <c r="D11" i="12" s="1"/>
  <c r="L7" i="12"/>
  <c r="L36" i="12"/>
  <c r="D36" i="12" s="1"/>
  <c r="R45" i="7"/>
  <c r="L21" i="10"/>
  <c r="D21" i="10" s="1"/>
  <c r="L12" i="10"/>
  <c r="L11" i="10"/>
  <c r="D11" i="10" s="1"/>
  <c r="L36" i="10"/>
  <c r="D36" i="10" s="1"/>
  <c r="L16" i="10"/>
  <c r="D16" i="10" s="1"/>
  <c r="L17" i="9"/>
  <c r="L26" i="9"/>
  <c r="D26" i="9" s="1"/>
  <c r="L28" i="14"/>
  <c r="L22" i="14"/>
  <c r="D22" i="14" s="1"/>
  <c r="L23" i="14"/>
  <c r="L17" i="14"/>
  <c r="D17" i="14" s="1"/>
  <c r="L18" i="14"/>
  <c r="L33" i="14"/>
  <c r="L12" i="14"/>
  <c r="D12" i="14" s="1"/>
  <c r="L8" i="14"/>
  <c r="L27" i="12"/>
  <c r="L22" i="12"/>
  <c r="L31" i="10"/>
  <c r="D31" i="10" s="1"/>
  <c r="L17" i="10"/>
  <c r="L22" i="10"/>
  <c r="L26" i="10"/>
  <c r="D26" i="10" s="1"/>
  <c r="L27" i="9"/>
  <c r="L36" i="9"/>
  <c r="D36" i="9" s="1"/>
  <c r="L31" i="9"/>
  <c r="D31" i="9" s="1"/>
  <c r="L22" i="9"/>
  <c r="L12" i="9"/>
  <c r="L16" i="9"/>
  <c r="D16" i="9" s="1"/>
  <c r="L32" i="9"/>
  <c r="L11" i="9"/>
  <c r="D11" i="9" s="1"/>
  <c r="L7" i="9"/>
  <c r="O124" i="7" l="1"/>
  <c r="R124" i="7" s="1"/>
  <c r="S124" i="7" s="1"/>
  <c r="O123" i="7"/>
  <c r="Q59" i="7"/>
  <c r="M59" i="7"/>
  <c r="P59" i="7"/>
  <c r="L59" i="7"/>
  <c r="N59" i="7"/>
  <c r="O59" i="7"/>
  <c r="P46" i="7"/>
  <c r="O46" i="7"/>
  <c r="M46" i="7"/>
  <c r="L46" i="7"/>
  <c r="N46" i="7"/>
  <c r="Q46" i="7"/>
  <c r="P35" i="7"/>
  <c r="O35" i="7"/>
  <c r="M35" i="7"/>
  <c r="Q35" i="7"/>
  <c r="L35" i="7"/>
  <c r="N35" i="7"/>
  <c r="L23" i="7"/>
  <c r="O125" i="7"/>
  <c r="R125" i="7" s="1"/>
  <c r="S125" i="7" s="1"/>
  <c r="O122" i="7"/>
  <c r="R122" i="7" s="1"/>
  <c r="S122" i="7" s="1"/>
  <c r="N23" i="7"/>
  <c r="M23" i="7"/>
  <c r="Q23" i="7"/>
  <c r="P23" i="7"/>
  <c r="O23" i="7"/>
  <c r="R123" i="7"/>
  <c r="S123" i="7" s="1"/>
  <c r="N115" i="7"/>
  <c r="L115" i="7"/>
  <c r="J115" i="7"/>
  <c r="H115" i="7"/>
  <c r="F115" i="7"/>
  <c r="D115" i="7"/>
  <c r="N114" i="7"/>
  <c r="L114" i="7"/>
  <c r="J114" i="7"/>
  <c r="H114" i="7"/>
  <c r="F114" i="7"/>
  <c r="D114" i="7"/>
  <c r="N113" i="7"/>
  <c r="L113" i="7"/>
  <c r="J113" i="7"/>
  <c r="H113" i="7"/>
  <c r="F113" i="7"/>
  <c r="D113" i="7"/>
  <c r="N112" i="7"/>
  <c r="L112" i="7"/>
  <c r="J112" i="7"/>
  <c r="H112" i="7"/>
  <c r="F112" i="7"/>
  <c r="D112" i="7"/>
  <c r="N111" i="7"/>
  <c r="L111" i="7"/>
  <c r="J111" i="7"/>
  <c r="H111" i="7"/>
  <c r="F111" i="7"/>
  <c r="D111" i="7"/>
  <c r="B111" i="7"/>
  <c r="N107" i="7"/>
  <c r="L107" i="7"/>
  <c r="J107" i="7"/>
  <c r="H107" i="7"/>
  <c r="F107" i="7"/>
  <c r="D107" i="7"/>
  <c r="N106" i="7"/>
  <c r="L106" i="7"/>
  <c r="J106" i="7"/>
  <c r="H106" i="7"/>
  <c r="F106" i="7"/>
  <c r="D106" i="7"/>
  <c r="B106" i="7"/>
  <c r="R58" i="7"/>
  <c r="Q57" i="7"/>
  <c r="P57" i="7"/>
  <c r="O57" i="7"/>
  <c r="N57" i="7"/>
  <c r="M57" i="7"/>
  <c r="L57" i="7"/>
  <c r="I57" i="7"/>
  <c r="Q44" i="7"/>
  <c r="P44" i="7"/>
  <c r="O44" i="7"/>
  <c r="N44" i="7"/>
  <c r="M44" i="7"/>
  <c r="L44" i="7"/>
  <c r="I44" i="7"/>
  <c r="R34" i="7"/>
  <c r="Q33" i="7"/>
  <c r="P33" i="7"/>
  <c r="O33" i="7"/>
  <c r="N33" i="7"/>
  <c r="M33" i="7"/>
  <c r="I33" i="7"/>
  <c r="R22" i="7"/>
  <c r="R21" i="7"/>
  <c r="R59" i="7" l="1"/>
  <c r="Q65" i="7" s="1"/>
  <c r="R46" i="7"/>
  <c r="R35" i="7"/>
  <c r="Q41" i="7" s="1"/>
  <c r="R23" i="7"/>
  <c r="Q29" i="7" s="1"/>
  <c r="P114" i="7"/>
  <c r="R114" i="7" s="1"/>
  <c r="S114" i="7" s="1"/>
  <c r="Q52" i="7"/>
  <c r="P112" i="7"/>
  <c r="R112" i="7" s="1"/>
  <c r="S112" i="7" s="1"/>
  <c r="P115" i="7"/>
  <c r="R115" i="7" s="1"/>
  <c r="S115" i="7" s="1"/>
  <c r="P113" i="7"/>
  <c r="R113" i="7" s="1"/>
  <c r="S113" i="7" s="1"/>
  <c r="P107" i="7"/>
  <c r="R107" i="7" s="1"/>
  <c r="S107" i="7" s="1"/>
</calcChain>
</file>

<file path=xl/sharedStrings.xml><?xml version="1.0" encoding="utf-8"?>
<sst xmlns="http://schemas.openxmlformats.org/spreadsheetml/2006/main" count="292" uniqueCount="201">
  <si>
    <t>居宅介護支援における特定事業所集中減算に係る届出書</t>
    <rPh sb="0" eb="2">
      <t>キョタク</t>
    </rPh>
    <rPh sb="2" eb="4">
      <t>カイゴ</t>
    </rPh>
    <rPh sb="4" eb="6">
      <t>シエン</t>
    </rPh>
    <rPh sb="10" eb="12">
      <t>トクテイ</t>
    </rPh>
    <rPh sb="12" eb="14">
      <t>ジギョウ</t>
    </rPh>
    <rPh sb="14" eb="15">
      <t>ショ</t>
    </rPh>
    <rPh sb="15" eb="17">
      <t>シュウチュウ</t>
    </rPh>
    <rPh sb="17" eb="19">
      <t>ゲンサン</t>
    </rPh>
    <rPh sb="20" eb="21">
      <t>カカ</t>
    </rPh>
    <rPh sb="22" eb="24">
      <t>トドケデ</t>
    </rPh>
    <rPh sb="24" eb="25">
      <t>ショ</t>
    </rPh>
    <phoneticPr fontId="1"/>
  </si>
  <si>
    <t>年</t>
    <rPh sb="0" eb="1">
      <t>ネン</t>
    </rPh>
    <phoneticPr fontId="1"/>
  </si>
  <si>
    <t>月</t>
    <rPh sb="0" eb="1">
      <t>ガツ</t>
    </rPh>
    <phoneticPr fontId="1"/>
  </si>
  <si>
    <t>日</t>
    <rPh sb="0" eb="1">
      <t>ニチ</t>
    </rPh>
    <phoneticPr fontId="1"/>
  </si>
  <si>
    <t>事業所番号</t>
    <rPh sb="0" eb="3">
      <t>ジギョウショ</t>
    </rPh>
    <rPh sb="3" eb="5">
      <t>バンゴウ</t>
    </rPh>
    <phoneticPr fontId="1"/>
  </si>
  <si>
    <t>事業所名</t>
    <rPh sb="0" eb="2">
      <t>ジギョウ</t>
    </rPh>
    <rPh sb="2" eb="3">
      <t>ショ</t>
    </rPh>
    <rPh sb="3" eb="4">
      <t>メイ</t>
    </rPh>
    <phoneticPr fontId="1"/>
  </si>
  <si>
    <t>判定期間</t>
    <rPh sb="0" eb="2">
      <t>ハンテイ</t>
    </rPh>
    <rPh sb="2" eb="4">
      <t>キカン</t>
    </rPh>
    <phoneticPr fontId="1"/>
  </si>
  <si>
    <t>年度</t>
    <rPh sb="0" eb="2">
      <t>ネンド</t>
    </rPh>
    <phoneticPr fontId="1"/>
  </si>
  <si>
    <t>前期</t>
    <rPh sb="0" eb="2">
      <t>ゼンキ</t>
    </rPh>
    <phoneticPr fontId="1"/>
  </si>
  <si>
    <t>後期</t>
    <rPh sb="0" eb="2">
      <t>コウキ</t>
    </rPh>
    <phoneticPr fontId="1"/>
  </si>
  <si>
    <t>3月</t>
    <rPh sb="1" eb="2">
      <t>ガツ</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</si>
  <si>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</si>
  <si>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</si>
  <si>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</si>
  <si>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</si>
  <si>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</si>
  <si>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</si>
  <si>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</si>
  <si>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</si>
  <si>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</si>
  <si>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</si>
  <si>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</si>
  <si>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訪問介護</t>
    <rPh sb="0" eb="2">
      <t>ホウモン</t>
    </rPh>
    <rPh sb="2" eb="4">
      <t>カイゴ</t>
    </rPh>
    <phoneticPr fontId="1"/>
  </si>
  <si>
    <t>通所介護</t>
    <rPh sb="0" eb="2">
      <t>ツウショ</t>
    </rPh>
    <rPh sb="2" eb="4">
      <t>カイゴ</t>
    </rPh>
    <phoneticPr fontId="1"/>
  </si>
  <si>
    <t>地域密着型通所介護</t>
    <rPh sb="0" eb="2">
      <t>チイキ</t>
    </rPh>
    <rPh sb="2" eb="5">
      <t>ミッチャクガタ</t>
    </rPh>
    <rPh sb="5" eb="7">
      <t>ツウショ</t>
    </rPh>
    <rPh sb="7" eb="9">
      <t>カイゴ</t>
    </rPh>
    <phoneticPr fontId="1"/>
  </si>
  <si>
    <t>福祉用具貸与</t>
    <rPh sb="0" eb="2">
      <t>フクシ</t>
    </rPh>
    <rPh sb="2" eb="4">
      <t>ヨウグ</t>
    </rPh>
    <rPh sb="4" eb="6">
      <t>タイヨ</t>
    </rPh>
    <phoneticPr fontId="1"/>
  </si>
  <si>
    <t>　法人所在地</t>
    <rPh sb="1" eb="3">
      <t>ホウジン</t>
    </rPh>
    <rPh sb="3" eb="6">
      <t>ショザイチ</t>
    </rPh>
    <phoneticPr fontId="1"/>
  </si>
  <si>
    <t>　法人名称</t>
    <rPh sb="1" eb="3">
      <t>ホウジン</t>
    </rPh>
    <rPh sb="3" eb="5">
      <t>メイショウ</t>
    </rPh>
    <phoneticPr fontId="1"/>
  </si>
  <si>
    <t>　代表者職氏名</t>
    <rPh sb="1" eb="4">
      <t>ダイヒョウシャ</t>
    </rPh>
    <rPh sb="4" eb="5">
      <t>ショク</t>
    </rPh>
    <rPh sb="5" eb="7">
      <t>シメイ</t>
    </rPh>
    <phoneticPr fontId="1"/>
  </si>
  <si>
    <t>担当者名・電話番号・FAX番号</t>
    <phoneticPr fontId="1"/>
  </si>
  <si>
    <t>　居宅サービス計画における紹介率最高法人等の状況については、下記のとおり届け出ます。</t>
    <rPh sb="1" eb="3">
      <t>キョタク</t>
    </rPh>
    <rPh sb="7" eb="9">
      <t>ケイカク</t>
    </rPh>
    <rPh sb="13" eb="15">
      <t>ショウカイ</t>
    </rPh>
    <rPh sb="15" eb="16">
      <t>リツ</t>
    </rPh>
    <rPh sb="16" eb="18">
      <t>サイコウ</t>
    </rPh>
    <rPh sb="18" eb="20">
      <t>ホウジン</t>
    </rPh>
    <rPh sb="20" eb="21">
      <t>トウ</t>
    </rPh>
    <rPh sb="22" eb="24">
      <t>ジョウキョウ</t>
    </rPh>
    <rPh sb="30" eb="32">
      <t>カキ</t>
    </rPh>
    <rPh sb="36" eb="37">
      <t>トド</t>
    </rPh>
    <rPh sb="38" eb="39">
      <t>デ</t>
    </rPh>
    <phoneticPr fontId="1"/>
  </si>
  <si>
    <t>　東松山市長　宛て</t>
    <phoneticPr fontId="1"/>
  </si>
  <si>
    <t>居宅介護支援事業所の通常の事業の実施地域に、サービス種別ごとの事業所数が５事業所未満である場合</t>
    <phoneticPr fontId="1"/>
  </si>
  <si>
    <t>判定期間の１月当たりの平均居宅サービス計画件数が２０件以下である場合</t>
    <phoneticPr fontId="1"/>
  </si>
  <si>
    <t>サービスの質が高いことによる利用者の希望を勘案した場合などにより特定の事業者に集中していると認められる場合</t>
    <phoneticPr fontId="1"/>
  </si>
  <si>
    <t>その他正当な理由と市長が認めた場合</t>
    <phoneticPr fontId="1"/>
  </si>
  <si>
    <t>特別地域居宅介護支援加算を受けている事業者である場合</t>
    <phoneticPr fontId="1"/>
  </si>
  <si>
    <t>正当な理由</t>
    <rPh sb="0" eb="2">
      <t>セイトウ</t>
    </rPh>
    <rPh sb="3" eb="5">
      <t>リユウ</t>
    </rPh>
    <phoneticPr fontId="1"/>
  </si>
  <si>
    <t>　・代表者氏名</t>
    <rPh sb="2" eb="5">
      <t>ダイヒョウシャ</t>
    </rPh>
    <rPh sb="5" eb="7">
      <t>シメイ</t>
    </rPh>
    <phoneticPr fontId="1"/>
  </si>
  <si>
    <t>　・事業所名（事業所番号）</t>
    <rPh sb="2" eb="4">
      <t>ジギョウ</t>
    </rPh>
    <rPh sb="4" eb="5">
      <t>ショ</t>
    </rPh>
    <rPh sb="5" eb="6">
      <t>メイ</t>
    </rPh>
    <rPh sb="7" eb="9">
      <t>ジギョウ</t>
    </rPh>
    <rPh sb="9" eb="10">
      <t>ショ</t>
    </rPh>
    <rPh sb="10" eb="12">
      <t>バンゴウ</t>
    </rPh>
    <phoneticPr fontId="1"/>
  </si>
  <si>
    <t>２　届出の要否</t>
    <rPh sb="2" eb="4">
      <t>トドケデ</t>
    </rPh>
    <rPh sb="5" eb="7">
      <t>ヨウヒ</t>
    </rPh>
    <phoneticPr fontId="1"/>
  </si>
  <si>
    <t>チェック欄</t>
    <rPh sb="4" eb="5">
      <t>ラン</t>
    </rPh>
    <phoneticPr fontId="1"/>
  </si>
  <si>
    <t>集中割合が８０％を超えるサービスがない</t>
    <phoneticPr fontId="1"/>
  </si>
  <si>
    <t>確認事項</t>
    <rPh sb="0" eb="2">
      <t>カクニン</t>
    </rPh>
    <rPh sb="2" eb="4">
      <t>ジコウ</t>
    </rPh>
    <phoneticPr fontId="1"/>
  </si>
  <si>
    <t>届出の要否</t>
    <rPh sb="0" eb="2">
      <t>トドケデ</t>
    </rPh>
    <rPh sb="3" eb="5">
      <t>ヨウヒ</t>
    </rPh>
    <phoneticPr fontId="1"/>
  </si>
  <si>
    <t>集中割合が８０％を超え、正当な理由もない</t>
    <rPh sb="12" eb="14">
      <t>セイトウ</t>
    </rPh>
    <rPh sb="15" eb="17">
      <t>リユウ</t>
    </rPh>
    <phoneticPr fontId="1"/>
  </si>
  <si>
    <t>A</t>
    <phoneticPr fontId="1"/>
  </si>
  <si>
    <t>B</t>
    <phoneticPr fontId="1"/>
  </si>
  <si>
    <t>C</t>
    <phoneticPr fontId="1"/>
  </si>
  <si>
    <t>D</t>
    <phoneticPr fontId="1"/>
  </si>
  <si>
    <t>E</t>
    <phoneticPr fontId="1"/>
  </si>
  <si>
    <t>正当な理由の判定項目</t>
    <rPh sb="0" eb="2">
      <t>セイトウ</t>
    </rPh>
    <rPh sb="3" eb="5">
      <t>リユウ</t>
    </rPh>
    <rPh sb="6" eb="8">
      <t>ハンテイ</t>
    </rPh>
    <rPh sb="8" eb="10">
      <t>コウモク</t>
    </rPh>
    <phoneticPr fontId="1"/>
  </si>
  <si>
    <t>３　「正当な理由」の該当の有無</t>
    <rPh sb="3" eb="5">
      <t>セイトウ</t>
    </rPh>
    <rPh sb="6" eb="8">
      <t>リユウ</t>
    </rPh>
    <rPh sb="10" eb="12">
      <t>ガイトウ</t>
    </rPh>
    <rPh sb="13" eb="15">
      <t>ウム</t>
    </rPh>
    <phoneticPr fontId="1"/>
  </si>
  <si>
    <t>判定期間の１月当たりの居宅サービス計画のうち、それぞれのサービスが位置づけられた計画件数が１月当たり平均10件以下である場合</t>
    <phoneticPr fontId="1"/>
  </si>
  <si>
    <t>種別</t>
    <rPh sb="0" eb="2">
      <t>シュベツ</t>
    </rPh>
    <phoneticPr fontId="1"/>
  </si>
  <si>
    <t>事業所数</t>
    <rPh sb="0" eb="2">
      <t>ジギョウ</t>
    </rPh>
    <rPh sb="2" eb="3">
      <t>ショ</t>
    </rPh>
    <rPh sb="3" eb="4">
      <t>スウ</t>
    </rPh>
    <phoneticPr fontId="1"/>
  </si>
  <si>
    <t>通常の事業の実施地域
（市町村名等を記入）</t>
    <rPh sb="0" eb="2">
      <t>ツウジョウ</t>
    </rPh>
    <rPh sb="3" eb="5">
      <t>ジギョウ</t>
    </rPh>
    <rPh sb="6" eb="8">
      <t>ジッシ</t>
    </rPh>
    <rPh sb="8" eb="10">
      <t>チイキ</t>
    </rPh>
    <rPh sb="12" eb="15">
      <t>シチョウソン</t>
    </rPh>
    <rPh sb="15" eb="16">
      <t>メイ</t>
    </rPh>
    <rPh sb="16" eb="17">
      <t>トウ</t>
    </rPh>
    <rPh sb="18" eb="20">
      <t>キニュウ</t>
    </rPh>
    <phoneticPr fontId="1"/>
  </si>
  <si>
    <t>特別地域居宅介護支援加算　⇒</t>
    <phoneticPr fontId="1"/>
  </si>
  <si>
    <t>・</t>
    <phoneticPr fontId="1"/>
  </si>
  <si>
    <t>合計①</t>
    <rPh sb="0" eb="2">
      <t>ゴウケイ</t>
    </rPh>
    <phoneticPr fontId="1"/>
  </si>
  <si>
    <t>平均(①/6)</t>
    <rPh sb="0" eb="2">
      <t>ヘイキン</t>
    </rPh>
    <phoneticPr fontId="1"/>
  </si>
  <si>
    <t>合算する</t>
    <rPh sb="0" eb="2">
      <t>ガッサン</t>
    </rPh>
    <phoneticPr fontId="1"/>
  </si>
  <si>
    <t>合算しない</t>
    <rPh sb="0" eb="2">
      <t>ガッサン</t>
    </rPh>
    <phoneticPr fontId="1"/>
  </si>
  <si>
    <t>具体的な
理由</t>
    <rPh sb="0" eb="3">
      <t>グタイテキ</t>
    </rPh>
    <rPh sb="5" eb="7">
      <t>リユウ</t>
    </rPh>
    <phoneticPr fontId="1"/>
  </si>
  <si>
    <t>該当する期間に
✔を入れてください</t>
    <rPh sb="4" eb="6">
      <t>キカン</t>
    </rPh>
    <rPh sb="10" eb="11">
      <t>イ</t>
    </rPh>
    <phoneticPr fontId="1"/>
  </si>
  <si>
    <t>　・紹介率最高法人の名称</t>
    <rPh sb="2" eb="4">
      <t>ショウカイ</t>
    </rPh>
    <rPh sb="4" eb="5">
      <t>リツ</t>
    </rPh>
    <rPh sb="5" eb="7">
      <t>サイコウ</t>
    </rPh>
    <rPh sb="7" eb="8">
      <t>ホウ</t>
    </rPh>
    <rPh sb="8" eb="9">
      <t>ジン</t>
    </rPh>
    <rPh sb="10" eb="12">
      <t>メイショウ</t>
    </rPh>
    <phoneticPr fontId="1"/>
  </si>
  <si>
    <t>合計</t>
    <rPh sb="0" eb="2">
      <t>ゴウケイ</t>
    </rPh>
    <phoneticPr fontId="1"/>
  </si>
  <si>
    <t>地域密着型
通所介護</t>
    <rPh sb="0" eb="2">
      <t>チイキ</t>
    </rPh>
    <rPh sb="2" eb="5">
      <t>ミッチャクガタ</t>
    </rPh>
    <rPh sb="6" eb="8">
      <t>ツウショ</t>
    </rPh>
    <rPh sb="8" eb="10">
      <t>カイゴ</t>
    </rPh>
    <phoneticPr fontId="1"/>
  </si>
  <si>
    <t>　※正当な理由の判断基準の詳細については、資料１を確認してください。</t>
    <rPh sb="2" eb="4">
      <t>セイトウ</t>
    </rPh>
    <rPh sb="5" eb="7">
      <t>リユウ</t>
    </rPh>
    <rPh sb="8" eb="10">
      <t>ハンダン</t>
    </rPh>
    <rPh sb="10" eb="12">
      <t>キジュン</t>
    </rPh>
    <rPh sb="13" eb="15">
      <t>ショウサイ</t>
    </rPh>
    <rPh sb="21" eb="23">
      <t>シリョウ</t>
    </rPh>
    <rPh sb="25" eb="27">
      <t>カクニン</t>
    </rPh>
    <phoneticPr fontId="1"/>
  </si>
  <si>
    <t>　確認一覧表</t>
    <rPh sb="1" eb="3">
      <t>カクニン</t>
    </rPh>
    <rPh sb="3" eb="5">
      <t>イチラン</t>
    </rPh>
    <rPh sb="5" eb="6">
      <t>ヒョウ</t>
    </rPh>
    <phoneticPr fontId="1"/>
  </si>
  <si>
    <t>※　各●項目について、１において通所介護と地域密着型通所介護を合算して計算している場合には、
　　「通所介護」欄に記入してください。</t>
    <rPh sb="2" eb="3">
      <t>カク</t>
    </rPh>
    <rPh sb="4" eb="6">
      <t>コウモク</t>
    </rPh>
    <phoneticPr fontId="1"/>
  </si>
  <si>
    <t>サービス</t>
    <phoneticPr fontId="1"/>
  </si>
  <si>
    <t>法人名</t>
    <rPh sb="0" eb="2">
      <t>ホウジン</t>
    </rPh>
    <rPh sb="2" eb="3">
      <t>メイ</t>
    </rPh>
    <phoneticPr fontId="1"/>
  </si>
  <si>
    <t>代表者名</t>
    <rPh sb="0" eb="3">
      <t>ダイヒョウシャ</t>
    </rPh>
    <rPh sb="3" eb="4">
      <t>メイ</t>
    </rPh>
    <phoneticPr fontId="1"/>
  </si>
  <si>
    <t>法人所在地</t>
    <rPh sb="0" eb="2">
      <t>ホウジン</t>
    </rPh>
    <rPh sb="2" eb="4">
      <t>ショザイ</t>
    </rPh>
    <rPh sb="4" eb="5">
      <t>チ</t>
    </rPh>
    <phoneticPr fontId="1"/>
  </si>
  <si>
    <t>　同一法人で同一サービスを複数の事業所で実施している場合には、合算した件数を記入してください。</t>
    <rPh sb="1" eb="3">
      <t>ドウイツ</t>
    </rPh>
    <rPh sb="3" eb="5">
      <t>ホウジン</t>
    </rPh>
    <rPh sb="6" eb="8">
      <t>ドウイツ</t>
    </rPh>
    <rPh sb="13" eb="15">
      <t>フクスウ</t>
    </rPh>
    <rPh sb="16" eb="18">
      <t>ジギョウ</t>
    </rPh>
    <rPh sb="18" eb="19">
      <t>ショ</t>
    </rPh>
    <rPh sb="20" eb="22">
      <t>ジッシ</t>
    </rPh>
    <rPh sb="26" eb="28">
      <t>バアイ</t>
    </rPh>
    <rPh sb="31" eb="33">
      <t>ガッサン</t>
    </rPh>
    <rPh sb="35" eb="37">
      <t>ケンスウ</t>
    </rPh>
    <rPh sb="38" eb="40">
      <t>キニュウ</t>
    </rPh>
    <phoneticPr fontId="1"/>
  </si>
  <si>
    <t>① 居宅サービス計画の総数</t>
    <rPh sb="2" eb="4">
      <t>キョタク</t>
    </rPh>
    <rPh sb="8" eb="10">
      <t>ケイカク</t>
    </rPh>
    <rPh sb="11" eb="13">
      <t>ソウスウ</t>
    </rPh>
    <phoneticPr fontId="1"/>
  </si>
  <si>
    <t>② 訪問介護を位置付けた居宅サービス計画数（A）</t>
    <rPh sb="2" eb="4">
      <t>ホウモン</t>
    </rPh>
    <rPh sb="4" eb="6">
      <t>カイゴ</t>
    </rPh>
    <rPh sb="7" eb="10">
      <t>イチヅ</t>
    </rPh>
    <rPh sb="12" eb="14">
      <t>キョタク</t>
    </rPh>
    <rPh sb="18" eb="20">
      <t>ケイカク</t>
    </rPh>
    <rPh sb="20" eb="21">
      <t>スウ</t>
    </rPh>
    <phoneticPr fontId="1"/>
  </si>
  <si>
    <t>③ 紹介率最高法人を位置付けた居宅サービス計画数（B）</t>
    <rPh sb="2" eb="4">
      <t>ショウカイ</t>
    </rPh>
    <rPh sb="4" eb="5">
      <t>リツ</t>
    </rPh>
    <rPh sb="5" eb="7">
      <t>サイコウ</t>
    </rPh>
    <rPh sb="7" eb="9">
      <t>ホウジン</t>
    </rPh>
    <rPh sb="10" eb="13">
      <t>イチヅ</t>
    </rPh>
    <rPh sb="15" eb="17">
      <t>キョタク</t>
    </rPh>
    <rPh sb="21" eb="23">
      <t>ケイカク</t>
    </rPh>
    <rPh sb="23" eb="24">
      <t>スウ</t>
    </rPh>
    <phoneticPr fontId="1"/>
  </si>
  <si>
    <t>④ 紹介率最高法人の割合（B÷A×１００）</t>
    <rPh sb="2" eb="4">
      <t>ショウカイ</t>
    </rPh>
    <rPh sb="4" eb="5">
      <t>リツ</t>
    </rPh>
    <rPh sb="5" eb="7">
      <t>サイコウ</t>
    </rPh>
    <rPh sb="7" eb="9">
      <t>ホウジン</t>
    </rPh>
    <rPh sb="10" eb="12">
      <t>ワリアイ</t>
    </rPh>
    <phoneticPr fontId="1"/>
  </si>
  <si>
    <t>③ 紹介率最高法人を位置付けた居宅サービス計画数（D)</t>
    <rPh sb="2" eb="4">
      <t>ショウカイ</t>
    </rPh>
    <rPh sb="4" eb="5">
      <t>リツ</t>
    </rPh>
    <rPh sb="5" eb="7">
      <t>サイコウ</t>
    </rPh>
    <rPh sb="7" eb="9">
      <t>ホウジン</t>
    </rPh>
    <rPh sb="10" eb="13">
      <t>イチヅ</t>
    </rPh>
    <rPh sb="15" eb="17">
      <t>キョタク</t>
    </rPh>
    <rPh sb="21" eb="23">
      <t>ケイカク</t>
    </rPh>
    <rPh sb="23" eb="24">
      <t>スウ</t>
    </rPh>
    <phoneticPr fontId="1"/>
  </si>
  <si>
    <t>④ 紹介率最高法人の割合（D÷C×１００）</t>
    <rPh sb="2" eb="4">
      <t>ショウカイ</t>
    </rPh>
    <rPh sb="4" eb="5">
      <t>リツ</t>
    </rPh>
    <rPh sb="5" eb="7">
      <t>サイコウ</t>
    </rPh>
    <rPh sb="7" eb="9">
      <t>ホウジン</t>
    </rPh>
    <rPh sb="10" eb="12">
      <t>ワリアイ</t>
    </rPh>
    <phoneticPr fontId="1"/>
  </si>
  <si>
    <t>② 地域密着型通所介護を位置付けた居宅サービス計画数（E）</t>
    <rPh sb="2" eb="4">
      <t>チイキ</t>
    </rPh>
    <rPh sb="4" eb="7">
      <t>ミッチャクガタ</t>
    </rPh>
    <rPh sb="7" eb="9">
      <t>ツウショ</t>
    </rPh>
    <rPh sb="9" eb="11">
      <t>カイゴ</t>
    </rPh>
    <rPh sb="12" eb="15">
      <t>イチヅ</t>
    </rPh>
    <rPh sb="17" eb="19">
      <t>キョタク</t>
    </rPh>
    <rPh sb="23" eb="25">
      <t>ケイカク</t>
    </rPh>
    <rPh sb="25" eb="26">
      <t>スウ</t>
    </rPh>
    <phoneticPr fontId="1"/>
  </si>
  <si>
    <t>③ 紹介率最高法人を位置付けた居宅サービス計画数（F）</t>
    <rPh sb="2" eb="4">
      <t>ショウカイ</t>
    </rPh>
    <rPh sb="4" eb="5">
      <t>リツ</t>
    </rPh>
    <rPh sb="5" eb="7">
      <t>サイコウ</t>
    </rPh>
    <rPh sb="7" eb="9">
      <t>ホウジン</t>
    </rPh>
    <rPh sb="10" eb="13">
      <t>イチヅ</t>
    </rPh>
    <rPh sb="15" eb="17">
      <t>キョタク</t>
    </rPh>
    <rPh sb="21" eb="23">
      <t>ケイカク</t>
    </rPh>
    <rPh sb="23" eb="24">
      <t>スウ</t>
    </rPh>
    <phoneticPr fontId="1"/>
  </si>
  <si>
    <t>④ 紹介率最高法人の割合（F÷E×１００）</t>
    <rPh sb="10" eb="12">
      <t>ワリアイ</t>
    </rPh>
    <phoneticPr fontId="1"/>
  </si>
  <si>
    <t>② 福祉用具貸与を位置付けた居宅サービス計画数（G）</t>
    <rPh sb="2" eb="4">
      <t>フクシ</t>
    </rPh>
    <rPh sb="4" eb="6">
      <t>ヨウグ</t>
    </rPh>
    <rPh sb="6" eb="8">
      <t>タイヨ</t>
    </rPh>
    <rPh sb="9" eb="12">
      <t>イチヅ</t>
    </rPh>
    <rPh sb="14" eb="16">
      <t>キョタク</t>
    </rPh>
    <rPh sb="20" eb="22">
      <t>ケイカク</t>
    </rPh>
    <rPh sb="22" eb="23">
      <t>スウ</t>
    </rPh>
    <phoneticPr fontId="1"/>
  </si>
  <si>
    <t>③ 紹介率最高法人を位置付けた居宅サービス計画数（H）</t>
    <rPh sb="2" eb="4">
      <t>ショウカイ</t>
    </rPh>
    <rPh sb="4" eb="5">
      <t>リツ</t>
    </rPh>
    <rPh sb="5" eb="7">
      <t>サイコウ</t>
    </rPh>
    <rPh sb="7" eb="9">
      <t>ホウジン</t>
    </rPh>
    <rPh sb="10" eb="13">
      <t>イチヅ</t>
    </rPh>
    <rPh sb="15" eb="17">
      <t>キョタク</t>
    </rPh>
    <rPh sb="21" eb="23">
      <t>ケイカク</t>
    </rPh>
    <rPh sb="23" eb="24">
      <t>スウ</t>
    </rPh>
    <phoneticPr fontId="1"/>
  </si>
  <si>
    <t>④ 紹介率最高法人の割合（H÷G×１００）</t>
    <rPh sb="10" eb="12">
      <t>ワリアイ</t>
    </rPh>
    <phoneticPr fontId="1"/>
  </si>
  <si>
    <t>●　正当な理由（１）関係 　　事業所の事業の実施地域の状況</t>
    <phoneticPr fontId="1"/>
  </si>
  <si>
    <t>●　正当な理由（２）関係　　</t>
    <phoneticPr fontId="1"/>
  </si>
  <si>
    <t>●　正当な理由（３）関係　　判定期間における居宅サービス計画数</t>
    <phoneticPr fontId="1"/>
  </si>
  <si>
    <t>●　正当な理由（４）関係　　判定期間におけるサービス種別ごとのプラン件数</t>
    <rPh sb="26" eb="28">
      <t>シュベツ</t>
    </rPh>
    <phoneticPr fontId="1"/>
  </si>
  <si>
    <t>●　正当な理由（６）・（７）関係</t>
    <rPh sb="2" eb="4">
      <t>セイトウ</t>
    </rPh>
    <rPh sb="5" eb="7">
      <t>リユウ</t>
    </rPh>
    <rPh sb="14" eb="16">
      <t>カンケイ</t>
    </rPh>
    <phoneticPr fontId="1"/>
  </si>
  <si>
    <t>サービスごとでみた場合に、利用者の日常生活圏域内にサービス事業所が５事業所未満である場合</t>
    <rPh sb="34" eb="36">
      <t>ジギョウ</t>
    </rPh>
    <rPh sb="36" eb="37">
      <t>ショ</t>
    </rPh>
    <phoneticPr fontId="1"/>
  </si>
  <si>
    <t>　「正当な理由」にあたる根拠を示し、客観的・具体的に理由を記入してください。また、それを証明する客観的資料を併せて提出してください。</t>
    <rPh sb="2" eb="4">
      <t>セイトウ</t>
    </rPh>
    <rPh sb="5" eb="7">
      <t>リユウ</t>
    </rPh>
    <rPh sb="12" eb="14">
      <t>コンキョ</t>
    </rPh>
    <rPh sb="15" eb="16">
      <t>シメ</t>
    </rPh>
    <rPh sb="18" eb="20">
      <t>キャッカン</t>
    </rPh>
    <rPh sb="20" eb="21">
      <t>テキ</t>
    </rPh>
    <rPh sb="22" eb="25">
      <t>グタイテキ</t>
    </rPh>
    <rPh sb="26" eb="28">
      <t>リユウ</t>
    </rPh>
    <rPh sb="29" eb="31">
      <t>キニュウ</t>
    </rPh>
    <rPh sb="44" eb="46">
      <t>ショウメイ</t>
    </rPh>
    <rPh sb="48" eb="51">
      <t>キャッカンテキ</t>
    </rPh>
    <rPh sb="51" eb="53">
      <t>シリョウ</t>
    </rPh>
    <rPh sb="54" eb="55">
      <t>アワ</t>
    </rPh>
    <rPh sb="57" eb="59">
      <t>テイシュツ</t>
    </rPh>
    <phoneticPr fontId="1"/>
  </si>
  <si>
    <t>集中割合が８０％を超えており正当な理由の（６）又は（７）に該当する</t>
    <rPh sb="23" eb="24">
      <t>マタ</t>
    </rPh>
    <phoneticPr fontId="1"/>
  </si>
  <si>
    <t>対象サービスを位
置付けた居宅サー
ビス計画数①</t>
    <rPh sb="0" eb="2">
      <t>タイショウ</t>
    </rPh>
    <phoneticPr fontId="1"/>
  </si>
  <si>
    <t>①のうち、紹介率最高
法人を位置付けた居
宅サービス計画数②</t>
    <phoneticPr fontId="1"/>
  </si>
  <si>
    <t>集中割合
（②/①×100）％</t>
    <rPh sb="0" eb="2">
      <t>シュウチュウ</t>
    </rPh>
    <rPh sb="2" eb="4">
      <t>ワリアイ</t>
    </rPh>
    <phoneticPr fontId="1"/>
  </si>
  <si>
    <t>　当該加算がありであれば正当な理由ありとみなします。</t>
    <rPh sb="1" eb="3">
      <t>トウガイ</t>
    </rPh>
    <rPh sb="3" eb="5">
      <t>カサン</t>
    </rPh>
    <rPh sb="12" eb="14">
      <t>セイトウ</t>
    </rPh>
    <rPh sb="15" eb="17">
      <t>リユウ</t>
    </rPh>
    <phoneticPr fontId="1"/>
  </si>
  <si>
    <t>あり</t>
    <phoneticPr fontId="1"/>
  </si>
  <si>
    <t>なし</t>
    <phoneticPr fontId="1"/>
  </si>
  <si>
    <t>※記入欄が不足する場合には、適宜行を追加して記入、又は別紙に記入の上、添付してください。</t>
    <rPh sb="1" eb="3">
      <t>キニュウ</t>
    </rPh>
    <rPh sb="3" eb="4">
      <t>ラン</t>
    </rPh>
    <rPh sb="5" eb="7">
      <t>フソク</t>
    </rPh>
    <rPh sb="9" eb="11">
      <t>バアイ</t>
    </rPh>
    <rPh sb="14" eb="16">
      <t>テキギ</t>
    </rPh>
    <rPh sb="16" eb="17">
      <t>ギョウ</t>
    </rPh>
    <rPh sb="18" eb="20">
      <t>ツイカ</t>
    </rPh>
    <rPh sb="22" eb="24">
      <t>キニュウ</t>
    </rPh>
    <rPh sb="25" eb="26">
      <t>マタ</t>
    </rPh>
    <rPh sb="27" eb="29">
      <t>ベッシ</t>
    </rPh>
    <rPh sb="30" eb="32">
      <t>キニュウ</t>
    </rPh>
    <rPh sb="33" eb="34">
      <t>ウエ</t>
    </rPh>
    <rPh sb="35" eb="37">
      <t>テンプ</t>
    </rPh>
    <phoneticPr fontId="1"/>
  </si>
  <si>
    <t>※　「日常生活圏域内の事業所の状況及び利用希望調査票（別紙２）」、「サービスごとの紹介率計算内訳書
　　（正当な理由（５）関係）（別紙３）」及び「各月の正当な理由該当利用者一覧（参考様式１）」を提出してくだ
　　さい。</t>
    <phoneticPr fontId="1"/>
  </si>
  <si>
    <t>届出は不要です。
事業所において本紙及び「サービスごとの紹介率計算内訳書（別紙２）」を２年間保管してください。</t>
    <rPh sb="16" eb="18">
      <t>ホンシ</t>
    </rPh>
    <rPh sb="18" eb="19">
      <t>オヨ</t>
    </rPh>
    <rPh sb="28" eb="30">
      <t>ショウカイ</t>
    </rPh>
    <rPh sb="30" eb="31">
      <t>リツ</t>
    </rPh>
    <rPh sb="31" eb="33">
      <t>ケイサン</t>
    </rPh>
    <rPh sb="33" eb="36">
      <t>ウチワケショ</t>
    </rPh>
    <rPh sb="37" eb="39">
      <t>ベッシ</t>
    </rPh>
    <rPh sb="46" eb="48">
      <t>ホカン</t>
    </rPh>
    <phoneticPr fontId="1"/>
  </si>
  <si>
    <t>集中割合が８０％を超えているが、正当な理由の（５）に該当する</t>
    <phoneticPr fontId="1"/>
  </si>
  <si>
    <t>集中割合が８０％を超えているが、正当な理由の（１）～（４）に
該当する</t>
    <phoneticPr fontId="1"/>
  </si>
  <si>
    <r>
      <t>　</t>
    </r>
    <r>
      <rPr>
        <sz val="10"/>
        <color theme="1"/>
        <rFont val="ＭＳ Ｐゴシック"/>
        <family val="3"/>
        <charset val="128"/>
        <scheme val="major"/>
      </rPr>
      <t>地域密着型通所介護</t>
    </r>
    <rPh sb="1" eb="3">
      <t>チイキ</t>
    </rPh>
    <rPh sb="3" eb="6">
      <t>ミッチャクガタ</t>
    </rPh>
    <rPh sb="6" eb="8">
      <t>ツウショ</t>
    </rPh>
    <rPh sb="8" eb="10">
      <t>カイゴ</t>
    </rPh>
    <phoneticPr fontId="1"/>
  </si>
  <si>
    <t>１　紹介率最高法人を位置づけた居宅サービス計画数の占める割合</t>
    <phoneticPr fontId="1"/>
  </si>
  <si>
    <t>✔</t>
  </si>
  <si>
    <t>松山　太郎</t>
    <rPh sb="0" eb="2">
      <t>マツヤマ</t>
    </rPh>
    <rPh sb="3" eb="5">
      <t>タロウ</t>
    </rPh>
    <phoneticPr fontId="1"/>
  </si>
  <si>
    <t>株式会社こばとん</t>
    <rPh sb="0" eb="4">
      <t>カブシキガイシャ</t>
    </rPh>
    <phoneticPr fontId="1"/>
  </si>
  <si>
    <t>埼玉県東松山市
松葉町１－１－５８</t>
    <rPh sb="0" eb="3">
      <t>サイタマケン</t>
    </rPh>
    <rPh sb="3" eb="7">
      <t>ヒガシマツヤマシ</t>
    </rPh>
    <rPh sb="8" eb="11">
      <t>マツバチョウ</t>
    </rPh>
    <phoneticPr fontId="1"/>
  </si>
  <si>
    <t>　埼玉県東松山市松葉町１丁目１番５８号</t>
    <rPh sb="1" eb="4">
      <t>サイタマケン</t>
    </rPh>
    <rPh sb="4" eb="8">
      <t>ヒガシマツヤマシ</t>
    </rPh>
    <rPh sb="8" eb="11">
      <t>マツバチョウ</t>
    </rPh>
    <rPh sb="12" eb="14">
      <t>チョウメ</t>
    </rPh>
    <rPh sb="15" eb="16">
      <t>バン</t>
    </rPh>
    <rPh sb="18" eb="19">
      <t>ゴウ</t>
    </rPh>
    <phoneticPr fontId="1"/>
  </si>
  <si>
    <t>　株式会社こばとん</t>
    <rPh sb="1" eb="3">
      <t>カブシキ</t>
    </rPh>
    <rPh sb="3" eb="5">
      <t>ガイシャ</t>
    </rPh>
    <phoneticPr fontId="1"/>
  </si>
  <si>
    <t>　松山　太郎</t>
    <rPh sb="1" eb="3">
      <t>マツヤマ</t>
    </rPh>
    <rPh sb="4" eb="6">
      <t>タロウ</t>
    </rPh>
    <phoneticPr fontId="1"/>
  </si>
  <si>
    <t>　居宅介護支援事業所こばとん</t>
    <rPh sb="1" eb="3">
      <t>キョタク</t>
    </rPh>
    <rPh sb="3" eb="5">
      <t>カイゴ</t>
    </rPh>
    <rPh sb="5" eb="7">
      <t>シエン</t>
    </rPh>
    <rPh sb="7" eb="9">
      <t>ジギョウ</t>
    </rPh>
    <rPh sb="9" eb="10">
      <t>ショ</t>
    </rPh>
    <phoneticPr fontId="1"/>
  </si>
  <si>
    <t>　０４９３－２３－２２２１</t>
    <phoneticPr fontId="1"/>
  </si>
  <si>
    <t>　こばとん訪問介護（１１７４４４４４４４）</t>
    <rPh sb="5" eb="7">
      <t>ホウモン</t>
    </rPh>
    <rPh sb="7" eb="9">
      <t>カイゴ</t>
    </rPh>
    <phoneticPr fontId="1"/>
  </si>
  <si>
    <t>　こばとん東訪問介護（１１７６６６６６６６）</t>
    <rPh sb="5" eb="6">
      <t>ヒガシ</t>
    </rPh>
    <rPh sb="6" eb="8">
      <t>ホウモン</t>
    </rPh>
    <rPh sb="8" eb="10">
      <t>カイゴ</t>
    </rPh>
    <phoneticPr fontId="1"/>
  </si>
  <si>
    <t>　こばとんイーストデイサービス（１１９６６６６６６６）※地域密着型</t>
    <rPh sb="28" eb="30">
      <t>チイキ</t>
    </rPh>
    <rPh sb="30" eb="32">
      <t>ミッチャク</t>
    </rPh>
    <rPh sb="32" eb="33">
      <t>ガタ</t>
    </rPh>
    <phoneticPr fontId="1"/>
  </si>
  <si>
    <t>　松山　太郎</t>
    <phoneticPr fontId="1"/>
  </si>
  <si>
    <t>⑤  ④の割合が８０％を超えている場合のみ記入してください。「正当な理由」の判断基準(資料
　　１)に基づき、正当な理由がある場合は該当番号を、ない場合は「なし」を記入してください。</t>
    <rPh sb="5" eb="7">
      <t>ワリアイ</t>
    </rPh>
    <rPh sb="12" eb="13">
      <t>コ</t>
    </rPh>
    <rPh sb="17" eb="19">
      <t>バアイ</t>
    </rPh>
    <rPh sb="21" eb="23">
      <t>キニュウ</t>
    </rPh>
    <rPh sb="43" eb="45">
      <t>シリョウ</t>
    </rPh>
    <rPh sb="82" eb="84">
      <t>キニュウ</t>
    </rPh>
    <phoneticPr fontId="1"/>
  </si>
  <si>
    <t>　居宅介護支援事業所の通常の事業の実施地域を記入の上、当該地域内におけるサービスごとの事業所
数を記入してください。サービスごとの事業所数が５事業所未満であれば正当な理由ありとみなします。</t>
    <rPh sb="1" eb="3">
      <t>キョタク</t>
    </rPh>
    <rPh sb="3" eb="5">
      <t>カイゴ</t>
    </rPh>
    <rPh sb="5" eb="7">
      <t>シエン</t>
    </rPh>
    <rPh sb="7" eb="9">
      <t>ジギョウ</t>
    </rPh>
    <rPh sb="9" eb="10">
      <t>ショ</t>
    </rPh>
    <rPh sb="11" eb="13">
      <t>ツウジョウ</t>
    </rPh>
    <rPh sb="14" eb="16">
      <t>ジギョウ</t>
    </rPh>
    <rPh sb="17" eb="19">
      <t>ジッシ</t>
    </rPh>
    <rPh sb="19" eb="21">
      <t>チイキ</t>
    </rPh>
    <rPh sb="22" eb="24">
      <t>キニュウ</t>
    </rPh>
    <rPh sb="25" eb="26">
      <t>ウエ</t>
    </rPh>
    <rPh sb="27" eb="29">
      <t>トウガイ</t>
    </rPh>
    <rPh sb="29" eb="31">
      <t>チイキ</t>
    </rPh>
    <rPh sb="31" eb="32">
      <t>ナイ</t>
    </rPh>
    <rPh sb="43" eb="45">
      <t>ジギョウ</t>
    </rPh>
    <rPh sb="45" eb="46">
      <t>ショ</t>
    </rPh>
    <rPh sb="47" eb="48">
      <t>スウ</t>
    </rPh>
    <rPh sb="49" eb="50">
      <t>キ</t>
    </rPh>
    <rPh sb="50" eb="51">
      <t>ニュウ</t>
    </rPh>
    <rPh sb="65" eb="67">
      <t>ジギョウ</t>
    </rPh>
    <rPh sb="67" eb="68">
      <t>ショ</t>
    </rPh>
    <rPh sb="68" eb="69">
      <t>スウ</t>
    </rPh>
    <rPh sb="71" eb="73">
      <t>ジギョウ</t>
    </rPh>
    <rPh sb="73" eb="74">
      <t>ショ</t>
    </rPh>
    <rPh sb="74" eb="76">
      <t>ミマン</t>
    </rPh>
    <rPh sb="80" eb="82">
      <t>セイトウ</t>
    </rPh>
    <rPh sb="83" eb="85">
      <t>リユウ</t>
    </rPh>
    <phoneticPr fontId="1"/>
  </si>
  <si>
    <t>　判定期間の居宅サービス計画件数を記入してください。1月あたりの平均が２０件以下であれば正当な理
由ありとみなします。</t>
    <rPh sb="1" eb="3">
      <t>ハンテイ</t>
    </rPh>
    <rPh sb="3" eb="5">
      <t>キカン</t>
    </rPh>
    <rPh sb="6" eb="8">
      <t>キョタク</t>
    </rPh>
    <rPh sb="12" eb="14">
      <t>ケイカク</t>
    </rPh>
    <rPh sb="14" eb="16">
      <t>ケンスウ</t>
    </rPh>
    <rPh sb="17" eb="19">
      <t>キニュウ</t>
    </rPh>
    <rPh sb="27" eb="28">
      <t>ツキ</t>
    </rPh>
    <rPh sb="32" eb="34">
      <t>ヘイキン</t>
    </rPh>
    <rPh sb="37" eb="38">
      <t>ケン</t>
    </rPh>
    <rPh sb="38" eb="40">
      <t>イカ</t>
    </rPh>
    <rPh sb="44" eb="46">
      <t>セイトウ</t>
    </rPh>
    <rPh sb="47" eb="48">
      <t>リ</t>
    </rPh>
    <rPh sb="49" eb="50">
      <t>ユ</t>
    </rPh>
    <phoneticPr fontId="1"/>
  </si>
  <si>
    <t>　各サービスが位置付けられた居宅サービス計画件数を記入してください。1月あたりの平均が10件以下で
あれば正当な理由ありとみなします。</t>
    <rPh sb="1" eb="2">
      <t>カク</t>
    </rPh>
    <rPh sb="7" eb="10">
      <t>イチヅ</t>
    </rPh>
    <rPh sb="14" eb="16">
      <t>キョタク</t>
    </rPh>
    <rPh sb="20" eb="22">
      <t>ケイカク</t>
    </rPh>
    <rPh sb="22" eb="23">
      <t>ケン</t>
    </rPh>
    <rPh sb="23" eb="24">
      <t>スウ</t>
    </rPh>
    <rPh sb="25" eb="27">
      <t>キニュウ</t>
    </rPh>
    <rPh sb="35" eb="36">
      <t>ゲツ</t>
    </rPh>
    <rPh sb="40" eb="42">
      <t>ヘイキン</t>
    </rPh>
    <rPh sb="45" eb="46">
      <t>ケン</t>
    </rPh>
    <rPh sb="46" eb="48">
      <t>イカ</t>
    </rPh>
    <rPh sb="53" eb="55">
      <t>セイトウ</t>
    </rPh>
    <rPh sb="56" eb="58">
      <t>リユウ</t>
    </rPh>
    <phoneticPr fontId="1"/>
  </si>
  <si>
    <t>　利用者の日常生活圏域内の対象サービス事業所が５事業所未満である利用者を除いた居宅サービス計
画数を記入し、集中割合を再計算してください。再計算の結果、集中割合が８０％以下であれば正当な理由
ありとみなします。</t>
    <rPh sb="1" eb="4">
      <t>リヨウシャ</t>
    </rPh>
    <rPh sb="5" eb="7">
      <t>ニチジョウ</t>
    </rPh>
    <rPh sb="7" eb="9">
      <t>セイカツ</t>
    </rPh>
    <rPh sb="9" eb="11">
      <t>ケンイキ</t>
    </rPh>
    <rPh sb="11" eb="12">
      <t>ナイ</t>
    </rPh>
    <rPh sb="13" eb="15">
      <t>タイショウ</t>
    </rPh>
    <rPh sb="19" eb="21">
      <t>ジギョウ</t>
    </rPh>
    <rPh sb="21" eb="22">
      <t>ショ</t>
    </rPh>
    <rPh sb="24" eb="26">
      <t>ジギョウ</t>
    </rPh>
    <rPh sb="26" eb="27">
      <t>ショ</t>
    </rPh>
    <rPh sb="27" eb="29">
      <t>ミマン</t>
    </rPh>
    <rPh sb="32" eb="35">
      <t>リヨウシャ</t>
    </rPh>
    <rPh sb="36" eb="37">
      <t>ノゾ</t>
    </rPh>
    <rPh sb="39" eb="41">
      <t>キョタク</t>
    </rPh>
    <rPh sb="48" eb="49">
      <t>スウ</t>
    </rPh>
    <rPh sb="50" eb="52">
      <t>キニュウ</t>
    </rPh>
    <rPh sb="54" eb="56">
      <t>シュウチュウ</t>
    </rPh>
    <rPh sb="56" eb="58">
      <t>ワリアイ</t>
    </rPh>
    <rPh sb="59" eb="60">
      <t>サイ</t>
    </rPh>
    <rPh sb="60" eb="62">
      <t>ケイサン</t>
    </rPh>
    <rPh sb="69" eb="72">
      <t>サイケイサン</t>
    </rPh>
    <rPh sb="73" eb="75">
      <t>ケッカ</t>
    </rPh>
    <rPh sb="76" eb="78">
      <t>シュウチュウ</t>
    </rPh>
    <rPh sb="78" eb="80">
      <t>ワリアイ</t>
    </rPh>
    <rPh sb="84" eb="86">
      <t>イカ</t>
    </rPh>
    <rPh sb="90" eb="92">
      <t>セイトウ</t>
    </rPh>
    <rPh sb="93" eb="95">
      <t>リユウ</t>
    </rPh>
    <phoneticPr fontId="1"/>
  </si>
  <si>
    <t>② 通所介護を位置付けた居宅サービス計画数（C）</t>
    <rPh sb="2" eb="4">
      <t>ツウショ</t>
    </rPh>
    <rPh sb="4" eb="6">
      <t>カイゴ</t>
    </rPh>
    <rPh sb="7" eb="10">
      <t>イチヅ</t>
    </rPh>
    <rPh sb="12" eb="14">
      <t>キョタク</t>
    </rPh>
    <rPh sb="18" eb="20">
      <t>ケイカク</t>
    </rPh>
    <rPh sb="20" eb="21">
      <t>スウ</t>
    </rPh>
    <phoneticPr fontId="1"/>
  </si>
  <si>
    <r>
      <t>● 地域密着型通所介護を位置付けた居宅サービス計画を</t>
    </r>
    <r>
      <rPr>
        <sz val="8"/>
        <color theme="1"/>
        <rFont val="ＭＳ Ｐゴシック"/>
        <family val="3"/>
        <charset val="128"/>
        <scheme val="major"/>
      </rPr>
      <t>（※）</t>
    </r>
    <phoneticPr fontId="1"/>
  </si>
  <si>
    <t>届出が必要です。
本紙、別紙１～３、各月の正当な理由該当利用者一覧（参考様式１）を市に２部提出してください。
うち１部は、受付後に収受印を押して事業所控えとして返却しますので、その控えを事業所内で２年間保管してください。</t>
    <rPh sb="9" eb="11">
      <t>ホンシ</t>
    </rPh>
    <rPh sb="41" eb="42">
      <t>シ</t>
    </rPh>
    <rPh sb="44" eb="45">
      <t>ブ</t>
    </rPh>
    <rPh sb="61" eb="63">
      <t>ウケツケ</t>
    </rPh>
    <rPh sb="63" eb="64">
      <t>ゴ</t>
    </rPh>
    <rPh sb="65" eb="67">
      <t>シュウジュ</t>
    </rPh>
    <rPh sb="67" eb="68">
      <t>イン</t>
    </rPh>
    <rPh sb="69" eb="70">
      <t>オ</t>
    </rPh>
    <rPh sb="101" eb="103">
      <t>ホカン</t>
    </rPh>
    <phoneticPr fontId="1"/>
  </si>
  <si>
    <t>届出が必要です。
本紙及び別紙１を市に２部提出してください。
うち１部は、受付後に収受印を押して事業所控えとして返却しますので、その控えを事業所内で２年間保管してください。</t>
    <rPh sb="9" eb="11">
      <t>ホンシ</t>
    </rPh>
    <rPh sb="11" eb="12">
      <t>オヨ</t>
    </rPh>
    <rPh sb="17" eb="18">
      <t>シ</t>
    </rPh>
    <rPh sb="20" eb="21">
      <t>ブ</t>
    </rPh>
    <rPh sb="21" eb="23">
      <t>テイシュツ</t>
    </rPh>
    <rPh sb="77" eb="79">
      <t>ホカン</t>
    </rPh>
    <phoneticPr fontId="1"/>
  </si>
  <si>
    <t>届出が必要です。
本紙、別紙1及び正当な理由を証明する書類を市に２部提出してください。
うち１部は、受付後に収受印を押して事業所控えとして返却しますので、その控えを事業所内で２年間保管してください。</t>
    <rPh sb="9" eb="11">
      <t>ホンシ</t>
    </rPh>
    <rPh sb="30" eb="31">
      <t>シ</t>
    </rPh>
    <rPh sb="33" eb="34">
      <t>ブ</t>
    </rPh>
    <rPh sb="90" eb="92">
      <t>ホカン</t>
    </rPh>
    <phoneticPr fontId="1"/>
  </si>
  <si>
    <t>※　計算の結果、減算の適用の有無が変更となる場合は、「介護給付費算定に係る体制等に関する届出
　　 書」及び「介護給付費算定に係る体制等状況一覧表」の提出が必要です。
　　　　なお、特定事業所集中減算が適用される場合、特定事業所加算の要件を満たさなくなるため、特定
　　 事業所加算の適用の有無が変更となる場合にも、体制届出書等の提出が必要です。</t>
    <rPh sb="91" eb="93">
      <t>トクテイ</t>
    </rPh>
    <rPh sb="93" eb="95">
      <t>ジギョウ</t>
    </rPh>
    <rPh sb="95" eb="96">
      <t>ショ</t>
    </rPh>
    <rPh sb="96" eb="98">
      <t>シュウチュウ</t>
    </rPh>
    <rPh sb="98" eb="100">
      <t>ゲンサン</t>
    </rPh>
    <rPh sb="101" eb="103">
      <t>テキヨウ</t>
    </rPh>
    <rPh sb="106" eb="108">
      <t>バアイ</t>
    </rPh>
    <rPh sb="109" eb="111">
      <t>トクテイ</t>
    </rPh>
    <rPh sb="111" eb="113">
      <t>ジギョウ</t>
    </rPh>
    <rPh sb="113" eb="114">
      <t>ショ</t>
    </rPh>
    <rPh sb="114" eb="116">
      <t>カサン</t>
    </rPh>
    <rPh sb="117" eb="119">
      <t>ヨウケン</t>
    </rPh>
    <rPh sb="120" eb="121">
      <t>ミ</t>
    </rPh>
    <rPh sb="130" eb="132">
      <t>トクテイ</t>
    </rPh>
    <rPh sb="136" eb="138">
      <t>ジギョウ</t>
    </rPh>
    <rPh sb="138" eb="139">
      <t>ショ</t>
    </rPh>
    <rPh sb="139" eb="141">
      <t>カサン</t>
    </rPh>
    <rPh sb="142" eb="144">
      <t>テキヨウ</t>
    </rPh>
    <rPh sb="145" eb="147">
      <t>ウム</t>
    </rPh>
    <rPh sb="148" eb="150">
      <t>ヘンコウ</t>
    </rPh>
    <rPh sb="153" eb="155">
      <t>バアイ</t>
    </rPh>
    <rPh sb="158" eb="160">
      <t>タイセイ</t>
    </rPh>
    <rPh sb="160" eb="162">
      <t>トドケデ</t>
    </rPh>
    <rPh sb="162" eb="163">
      <t>ショ</t>
    </rPh>
    <rPh sb="163" eb="164">
      <t>トウ</t>
    </rPh>
    <rPh sb="165" eb="167">
      <t>テイシュツ</t>
    </rPh>
    <rPh sb="168" eb="170">
      <t>ヒツヨウ</t>
    </rPh>
    <phoneticPr fontId="1"/>
  </si>
  <si>
    <t>※　郵送による提出の場合、収受印を押した事業所控えを返送しますので、切手を貼付した返信用封筒を
　　 同封してください。</t>
    <rPh sb="2" eb="4">
      <t>ユウソウ</t>
    </rPh>
    <rPh sb="7" eb="9">
      <t>テイシュツ</t>
    </rPh>
    <rPh sb="10" eb="12">
      <t>バアイ</t>
    </rPh>
    <rPh sb="13" eb="15">
      <t>シュウジュ</t>
    </rPh>
    <rPh sb="15" eb="16">
      <t>イン</t>
    </rPh>
    <rPh sb="17" eb="18">
      <t>オ</t>
    </rPh>
    <rPh sb="20" eb="22">
      <t>ジギョウ</t>
    </rPh>
    <rPh sb="22" eb="23">
      <t>ショ</t>
    </rPh>
    <rPh sb="23" eb="24">
      <t>ヒカ</t>
    </rPh>
    <rPh sb="26" eb="28">
      <t>ヘンソウ</t>
    </rPh>
    <rPh sb="34" eb="36">
      <t>キッテ</t>
    </rPh>
    <rPh sb="37" eb="39">
      <t>テンプ</t>
    </rPh>
    <rPh sb="41" eb="44">
      <t>ヘンシンヨウ</t>
    </rPh>
    <rPh sb="44" eb="46">
      <t>フウトウ</t>
    </rPh>
    <rPh sb="51" eb="53">
      <t>ドウフウ</t>
    </rPh>
    <phoneticPr fontId="1"/>
  </si>
  <si>
    <t>【以下の各●項目は、1の紹介率最高法人の割合が８０％を超えた対象サービスに係る、確認一覧表でチェックした項目について、記入してください】</t>
    <rPh sb="4" eb="5">
      <t>カク</t>
    </rPh>
    <rPh sb="30" eb="32">
      <t>タイショウ</t>
    </rPh>
    <rPh sb="37" eb="38">
      <t>カカ</t>
    </rPh>
    <rPh sb="40" eb="41">
      <t>カク</t>
    </rPh>
    <rPh sb="41" eb="42">
      <t>ニン</t>
    </rPh>
    <rPh sb="42" eb="43">
      <t>イチ</t>
    </rPh>
    <rPh sb="43" eb="44">
      <t>ラン</t>
    </rPh>
    <rPh sb="44" eb="45">
      <t>オモテ</t>
    </rPh>
    <rPh sb="59" eb="61">
      <t>キニュウ</t>
    </rPh>
    <phoneticPr fontId="1"/>
  </si>
  <si>
    <t>⇒上記Ｂ・Ｃ・Ｄに該当する場合には、次頁の３「正当な理由」の該当の有無に係る該当
　 項目に記入してください。</t>
    <rPh sb="1" eb="3">
      <t>ジョウキ</t>
    </rPh>
    <rPh sb="9" eb="11">
      <t>ガイトウ</t>
    </rPh>
    <rPh sb="13" eb="15">
      <t>バアイ</t>
    </rPh>
    <rPh sb="18" eb="20">
      <t>ジページ</t>
    </rPh>
    <rPh sb="23" eb="25">
      <t>セイトウ</t>
    </rPh>
    <rPh sb="26" eb="28">
      <t>リユウ</t>
    </rPh>
    <rPh sb="30" eb="32">
      <t>ガイトウ</t>
    </rPh>
    <rPh sb="33" eb="35">
      <t>ウム</t>
    </rPh>
    <rPh sb="36" eb="37">
      <t>カカ</t>
    </rPh>
    <rPh sb="38" eb="40">
      <t>ガイトウ</t>
    </rPh>
    <rPh sb="43" eb="44">
      <t>コウ</t>
    </rPh>
    <rPh sb="44" eb="45">
      <t>メ</t>
    </rPh>
    <rPh sb="46" eb="48">
      <t>キニュウ</t>
    </rPh>
    <phoneticPr fontId="1"/>
  </si>
  <si>
    <t>●　正当な理由（５）関係　　サービス種別でみた場合に日常生活圏域内に対象サービス事業所が５事業所</t>
    <rPh sb="45" eb="47">
      <t>ジギョウ</t>
    </rPh>
    <rPh sb="47" eb="48">
      <t>ショ</t>
    </rPh>
    <phoneticPr fontId="1"/>
  </si>
  <si>
    <t>　　　　　　　　　　　　　　　　 未満で ある利用者を除いた場合の集中割合</t>
    <rPh sb="17" eb="19">
      <t>ミマン</t>
    </rPh>
    <phoneticPr fontId="1"/>
  </si>
  <si>
    <t>事業所所在地</t>
    <rPh sb="0" eb="2">
      <t>ジギョウ</t>
    </rPh>
    <rPh sb="2" eb="3">
      <t>ショ</t>
    </rPh>
    <rPh sb="3" eb="6">
      <t>ショザイチ</t>
    </rPh>
    <phoneticPr fontId="1"/>
  </si>
  <si>
    <t>　・所在地</t>
    <rPh sb="2" eb="5">
      <t>ショザイチ</t>
    </rPh>
    <phoneticPr fontId="1"/>
  </si>
  <si>
    <t>※ 通所介護及び地域密着型通所介護については、それぞれで計算するのではなく、いずれか又は双方を位置付けた
    居宅サービス計画数を算出し、その中で通所介護又は地域密着型通所介護に係る紹介率最高法人を位置付けた
    居宅サービス計画数の占める割合を計算することとして差し支えありません。その場合は通所介護欄の「合算する」
    に✔の上、通所介護欄に記入してください。</t>
    <phoneticPr fontId="1"/>
  </si>
  <si>
    <t>１　紹介率最高法人を位置づけた居宅サービス計画数の占める割合（続き）</t>
    <rPh sb="31" eb="32">
      <t>ツヅ</t>
    </rPh>
    <phoneticPr fontId="1"/>
  </si>
  <si>
    <t>３　「正当な理由」の該当の有無（続き）</t>
    <rPh sb="3" eb="5">
      <t>セイトウ</t>
    </rPh>
    <rPh sb="6" eb="8">
      <t>リユウ</t>
    </rPh>
    <rPh sb="10" eb="12">
      <t>ガイトウ</t>
    </rPh>
    <rPh sb="13" eb="15">
      <t>ウム</t>
    </rPh>
    <rPh sb="16" eb="17">
      <t>ツヅ</t>
    </rPh>
    <phoneticPr fontId="1"/>
  </si>
  <si>
    <t>令和</t>
    <rPh sb="0" eb="1">
      <t>レイ</t>
    </rPh>
    <rPh sb="1" eb="2">
      <t>ワ</t>
    </rPh>
    <phoneticPr fontId="1"/>
  </si>
  <si>
    <t>判定期間各月の
計画件数</t>
    <phoneticPr fontId="1"/>
  </si>
  <si>
    <t>令和</t>
  </si>
  <si>
    <t>令和</t>
    <rPh sb="0" eb="2">
      <t>レイワ</t>
    </rPh>
    <phoneticPr fontId="1"/>
  </si>
  <si>
    <t>年度</t>
  </si>
  <si>
    <t>年度</t>
    <rPh sb="0" eb="2">
      <t>ネンド</t>
    </rPh>
    <phoneticPr fontId="1"/>
  </si>
  <si>
    <t>判定期間</t>
    <rPh sb="0" eb="2">
      <t>ハンテイ</t>
    </rPh>
    <rPh sb="2" eb="4">
      <t>キカン</t>
    </rPh>
    <phoneticPr fontId="1"/>
  </si>
  <si>
    <t>合計</t>
    <rPh sb="0" eb="2">
      <t>ゴウケイ</t>
    </rPh>
    <phoneticPr fontId="1"/>
  </si>
  <si>
    <t>別紙３</t>
    <rPh sb="0" eb="2">
      <t>ベッシ</t>
    </rPh>
    <phoneticPr fontId="17"/>
  </si>
  <si>
    <t>事業所番号</t>
    <rPh sb="0" eb="3">
      <t>ジギョウショ</t>
    </rPh>
    <rPh sb="3" eb="5">
      <t>バンゴウ</t>
    </rPh>
    <phoneticPr fontId="17"/>
  </si>
  <si>
    <t>事業所名</t>
    <rPh sb="0" eb="3">
      <t>ジギョウショ</t>
    </rPh>
    <rPh sb="3" eb="4">
      <t>メイ</t>
    </rPh>
    <phoneticPr fontId="17"/>
  </si>
  <si>
    <t>法人名</t>
    <rPh sb="0" eb="2">
      <t>ホウジン</t>
    </rPh>
    <rPh sb="2" eb="3">
      <t>メイ</t>
    </rPh>
    <phoneticPr fontId="17"/>
  </si>
  <si>
    <t>計</t>
    <rPh sb="0" eb="1">
      <t>ケイ</t>
    </rPh>
    <phoneticPr fontId="17"/>
  </si>
  <si>
    <t>最高法人</t>
    <rPh sb="0" eb="2">
      <t>サイコウ</t>
    </rPh>
    <rPh sb="2" eb="4">
      <t>ホウジン</t>
    </rPh>
    <phoneticPr fontId="17"/>
  </si>
  <si>
    <t>※　同一法人で同一サービスを展開している複数の事業所を利用している利用者がいる場合には、いずれか一方の事業所分のみを計上してください。</t>
    <rPh sb="2" eb="4">
      <t>ドウイツ</t>
    </rPh>
    <rPh sb="4" eb="6">
      <t>ホウジン</t>
    </rPh>
    <rPh sb="7" eb="9">
      <t>ドウイツ</t>
    </rPh>
    <rPh sb="14" eb="16">
      <t>テンカイ</t>
    </rPh>
    <rPh sb="20" eb="22">
      <t>フクスウ</t>
    </rPh>
    <rPh sb="23" eb="26">
      <t>ジギョウショ</t>
    </rPh>
    <rPh sb="27" eb="29">
      <t>リヨウ</t>
    </rPh>
    <rPh sb="33" eb="36">
      <t>リヨウシャ</t>
    </rPh>
    <rPh sb="39" eb="41">
      <t>バアイ</t>
    </rPh>
    <rPh sb="48" eb="50">
      <t>イッポウ</t>
    </rPh>
    <rPh sb="51" eb="54">
      <t>ジギョウショ</t>
    </rPh>
    <rPh sb="54" eb="55">
      <t>ブン</t>
    </rPh>
    <rPh sb="58" eb="60">
      <t>ケイジョウ</t>
    </rPh>
    <phoneticPr fontId="17"/>
  </si>
  <si>
    <t>　　　別法人で同一サービスの複数の事業所を利用している利用者がいる場合は、位置づけているケアプラン数が多い法人の方に計上してください。</t>
    <rPh sb="3" eb="6">
      <t>ベツホウジン</t>
    </rPh>
    <rPh sb="7" eb="9">
      <t>ドウイツ</t>
    </rPh>
    <rPh sb="14" eb="16">
      <t>フクスウ</t>
    </rPh>
    <rPh sb="17" eb="20">
      <t>ジギョウショ</t>
    </rPh>
    <rPh sb="21" eb="23">
      <t>リヨウ</t>
    </rPh>
    <rPh sb="27" eb="30">
      <t>リヨウシャ</t>
    </rPh>
    <rPh sb="33" eb="35">
      <t>バアイ</t>
    </rPh>
    <rPh sb="37" eb="39">
      <t>イチ</t>
    </rPh>
    <rPh sb="49" eb="50">
      <t>スウ</t>
    </rPh>
    <rPh sb="51" eb="52">
      <t>オオ</t>
    </rPh>
    <rPh sb="53" eb="55">
      <t>ホウジン</t>
    </rPh>
    <rPh sb="56" eb="57">
      <t>ホウ</t>
    </rPh>
    <rPh sb="58" eb="60">
      <t>ケイジョウ</t>
    </rPh>
    <phoneticPr fontId="17"/>
  </si>
  <si>
    <t>※　記入にあたっては「各月の正当な理由該当利用者一覧（参考様式１）」を作成してください。</t>
    <rPh sb="27" eb="29">
      <t>サンコウ</t>
    </rPh>
    <rPh sb="29" eb="31">
      <t>ヨウシキ</t>
    </rPh>
    <phoneticPr fontId="17"/>
  </si>
  <si>
    <t>別紙１</t>
    <rPh sb="0" eb="2">
      <t>ベッシ</t>
    </rPh>
    <phoneticPr fontId="17"/>
  </si>
  <si>
    <t>サービスごとの紹介率計算内訳書</t>
    <rPh sb="7" eb="9">
      <t>ショウカイ</t>
    </rPh>
    <rPh sb="9" eb="10">
      <t>リツ</t>
    </rPh>
    <rPh sb="10" eb="12">
      <t>ケイサン</t>
    </rPh>
    <rPh sb="12" eb="15">
      <t>ウチワケショ</t>
    </rPh>
    <phoneticPr fontId="17"/>
  </si>
  <si>
    <t>　　 別法人で同一サービスの複数の事業所を利用している利用者がいる場合は、位置づけている居宅サービス計画数が多い法人の方に計上してください。</t>
    <rPh sb="3" eb="6">
      <t>ベツホウジン</t>
    </rPh>
    <rPh sb="7" eb="9">
      <t>ドウイツ</t>
    </rPh>
    <rPh sb="14" eb="16">
      <t>フクスウ</t>
    </rPh>
    <rPh sb="17" eb="20">
      <t>ジギョウショ</t>
    </rPh>
    <rPh sb="21" eb="23">
      <t>リヨウ</t>
    </rPh>
    <rPh sb="27" eb="30">
      <t>リヨウシャ</t>
    </rPh>
    <rPh sb="33" eb="35">
      <t>バアイ</t>
    </rPh>
    <rPh sb="37" eb="39">
      <t>イチ</t>
    </rPh>
    <rPh sb="44" eb="46">
      <t>キョタク</t>
    </rPh>
    <rPh sb="50" eb="52">
      <t>ケイカク</t>
    </rPh>
    <rPh sb="52" eb="53">
      <t>スウ</t>
    </rPh>
    <rPh sb="54" eb="55">
      <t>オオ</t>
    </rPh>
    <rPh sb="56" eb="58">
      <t>ホウジン</t>
    </rPh>
    <rPh sb="59" eb="60">
      <t>ホウ</t>
    </rPh>
    <rPh sb="61" eb="63">
      <t>ケイジョウ</t>
    </rPh>
    <phoneticPr fontId="17"/>
  </si>
  <si>
    <t>サービス種類（　　訪　問　介　護　　　　　　　　　）</t>
    <rPh sb="4" eb="6">
      <t>シュルイ</t>
    </rPh>
    <rPh sb="9" eb="10">
      <t>ホウ</t>
    </rPh>
    <rPh sb="11" eb="12">
      <t>トイ</t>
    </rPh>
    <rPh sb="13" eb="14">
      <t>スケ</t>
    </rPh>
    <rPh sb="15" eb="16">
      <t>マモル</t>
    </rPh>
    <phoneticPr fontId="17"/>
  </si>
  <si>
    <r>
      <t>居宅サービス計画のうち</t>
    </r>
    <r>
      <rPr>
        <u/>
        <sz val="11"/>
        <rFont val="ＭＳ Ｐゴシック"/>
        <family val="3"/>
        <charset val="128"/>
      </rPr>
      <t>　（　　訪　問　介　護　　）　</t>
    </r>
    <r>
      <rPr>
        <sz val="11"/>
        <color theme="1"/>
        <rFont val="ＭＳ Ｐゴシック"/>
        <family val="2"/>
        <charset val="128"/>
        <scheme val="minor"/>
      </rPr>
      <t>を計画した数</t>
    </r>
    <rPh sb="0" eb="2">
      <t>キョタク</t>
    </rPh>
    <rPh sb="6" eb="8">
      <t>ケイカク</t>
    </rPh>
    <rPh sb="15" eb="16">
      <t>ホウ</t>
    </rPh>
    <rPh sb="17" eb="18">
      <t>トイ</t>
    </rPh>
    <rPh sb="19" eb="20">
      <t>スケ</t>
    </rPh>
    <rPh sb="21" eb="22">
      <t>マモル</t>
    </rPh>
    <rPh sb="27" eb="29">
      <t>ケイカク</t>
    </rPh>
    <rPh sb="31" eb="32">
      <t>カズ</t>
    </rPh>
    <phoneticPr fontId="17"/>
  </si>
  <si>
    <t>サービス種類（　　福　祉　用　具　貸　与　　　）</t>
    <rPh sb="4" eb="6">
      <t>シュルイ</t>
    </rPh>
    <rPh sb="9" eb="10">
      <t>フク</t>
    </rPh>
    <rPh sb="11" eb="12">
      <t>シ</t>
    </rPh>
    <rPh sb="13" eb="14">
      <t>ヨウ</t>
    </rPh>
    <rPh sb="15" eb="16">
      <t>グ</t>
    </rPh>
    <rPh sb="17" eb="18">
      <t>カシ</t>
    </rPh>
    <rPh sb="19" eb="20">
      <t>ヨ</t>
    </rPh>
    <phoneticPr fontId="17"/>
  </si>
  <si>
    <r>
      <t>居宅サービス計画のうち</t>
    </r>
    <r>
      <rPr>
        <u/>
        <sz val="11"/>
        <rFont val="ＭＳ Ｐゴシック"/>
        <family val="3"/>
        <charset val="128"/>
      </rPr>
      <t>　（　　福　祉　用　具　貸　与　　）　</t>
    </r>
    <r>
      <rPr>
        <sz val="11"/>
        <color theme="1"/>
        <rFont val="ＭＳ Ｐゴシック"/>
        <family val="2"/>
        <charset val="128"/>
        <scheme val="minor"/>
      </rPr>
      <t>を計画した数</t>
    </r>
    <rPh sb="0" eb="2">
      <t>キョタク</t>
    </rPh>
    <rPh sb="6" eb="8">
      <t>ケイカク</t>
    </rPh>
    <rPh sb="15" eb="16">
      <t>フク</t>
    </rPh>
    <rPh sb="17" eb="18">
      <t>シ</t>
    </rPh>
    <rPh sb="19" eb="20">
      <t>ヨウ</t>
    </rPh>
    <rPh sb="21" eb="22">
      <t>グ</t>
    </rPh>
    <rPh sb="23" eb="24">
      <t>カシ</t>
    </rPh>
    <rPh sb="25" eb="26">
      <t>ヨ</t>
    </rPh>
    <rPh sb="31" eb="33">
      <t>ケイカク</t>
    </rPh>
    <rPh sb="35" eb="36">
      <t>カズ</t>
    </rPh>
    <phoneticPr fontId="17"/>
  </si>
  <si>
    <t>サービスごとの紹介率計算内訳書（正当な理由（５）関係）</t>
    <rPh sb="7" eb="9">
      <t>ショウカイ</t>
    </rPh>
    <rPh sb="9" eb="10">
      <t>リツ</t>
    </rPh>
    <rPh sb="10" eb="12">
      <t>ケイサン</t>
    </rPh>
    <rPh sb="12" eb="15">
      <t>ウチワケショ</t>
    </rPh>
    <rPh sb="16" eb="18">
      <t>セイトウ</t>
    </rPh>
    <rPh sb="19" eb="21">
      <t>リユウ</t>
    </rPh>
    <rPh sb="24" eb="26">
      <t>カンケイ</t>
    </rPh>
    <phoneticPr fontId="17"/>
  </si>
  <si>
    <t>正当な理由（５）による利用者を除いた計画数</t>
    <phoneticPr fontId="1"/>
  </si>
  <si>
    <t>居宅サービス計画のうち　（     訪　問　介　護     ）　において
正当な理由（５）による利用者を除いた場合の計画数</t>
    <rPh sb="0" eb="2">
      <t>キョタク</t>
    </rPh>
    <rPh sb="6" eb="8">
      <t>ケイカク</t>
    </rPh>
    <rPh sb="18" eb="19">
      <t>ホウ</t>
    </rPh>
    <rPh sb="20" eb="21">
      <t>トイ</t>
    </rPh>
    <rPh sb="22" eb="23">
      <t>スケ</t>
    </rPh>
    <rPh sb="24" eb="25">
      <t>マモル</t>
    </rPh>
    <rPh sb="37" eb="39">
      <t>セイトウ</t>
    </rPh>
    <rPh sb="40" eb="42">
      <t>リユウ</t>
    </rPh>
    <rPh sb="48" eb="51">
      <t>リヨウシャ</t>
    </rPh>
    <rPh sb="52" eb="53">
      <t>ノゾ</t>
    </rPh>
    <rPh sb="55" eb="57">
      <t>バアイ</t>
    </rPh>
    <rPh sb="58" eb="60">
      <t>ケイカク</t>
    </rPh>
    <rPh sb="60" eb="61">
      <t>カズ</t>
    </rPh>
    <phoneticPr fontId="17"/>
  </si>
  <si>
    <t>サービス種類（　　訪　問　介　護　　　）</t>
    <rPh sb="4" eb="6">
      <t>シュルイ</t>
    </rPh>
    <rPh sb="9" eb="10">
      <t>ホウ</t>
    </rPh>
    <rPh sb="11" eb="12">
      <t>トイ</t>
    </rPh>
    <rPh sb="13" eb="14">
      <t>スケ</t>
    </rPh>
    <rPh sb="15" eb="16">
      <t>マモル</t>
    </rPh>
    <phoneticPr fontId="17"/>
  </si>
  <si>
    <t>株式会社こばとん</t>
    <phoneticPr fontId="1"/>
  </si>
  <si>
    <t>　松　山　　太　郎</t>
    <phoneticPr fontId="1"/>
  </si>
  <si>
    <t>　株式会社こばとん</t>
    <phoneticPr fontId="1"/>
  </si>
  <si>
    <t>　埼玉県東松山市松葉町１丁目１番５８号</t>
    <phoneticPr fontId="1"/>
  </si>
  <si>
    <t>　１１０３３３３３３３</t>
    <phoneticPr fontId="1"/>
  </si>
  <si>
    <t>　こばとんデイサービス（１１９４４４４４４４）</t>
    <phoneticPr fontId="1"/>
  </si>
  <si>
    <t>　株式会社こばとん</t>
    <phoneticPr fontId="1"/>
  </si>
  <si>
    <t>　埼玉県東松山市松葉町１丁目１番５８号</t>
    <phoneticPr fontId="1"/>
  </si>
  <si>
    <t>　レンタルこばとん（１１８４４４４４４４）</t>
    <phoneticPr fontId="1"/>
  </si>
  <si>
    <t>株式会社こばとん</t>
    <phoneticPr fontId="1"/>
  </si>
  <si>
    <t>（福）ウォーク松</t>
    <phoneticPr fontId="1"/>
  </si>
  <si>
    <t>こばとん訪問介護</t>
    <rPh sb="4" eb="6">
      <t>ホウモン</t>
    </rPh>
    <rPh sb="6" eb="8">
      <t>カイゴ</t>
    </rPh>
    <phoneticPr fontId="17"/>
  </si>
  <si>
    <t>こばとん東訪問介護</t>
    <rPh sb="4" eb="5">
      <t>ヒガシ</t>
    </rPh>
    <rPh sb="5" eb="7">
      <t>ホウモン</t>
    </rPh>
    <rPh sb="7" eb="9">
      <t>カイゴ</t>
    </rPh>
    <phoneticPr fontId="17"/>
  </si>
  <si>
    <t>ウォーク松訪問介護事業所</t>
    <rPh sb="4" eb="5">
      <t>マツ</t>
    </rPh>
    <rPh sb="5" eb="7">
      <t>ホウモン</t>
    </rPh>
    <rPh sb="7" eb="9">
      <t>カイゴ</t>
    </rPh>
    <rPh sb="9" eb="12">
      <t>ジギョウショ</t>
    </rPh>
    <phoneticPr fontId="17"/>
  </si>
  <si>
    <t>サービス種類（　　通所介護・地域密着型通所介護　　　　）</t>
    <rPh sb="4" eb="6">
      <t>シュルイ</t>
    </rPh>
    <rPh sb="9" eb="11">
      <t>ツウショ</t>
    </rPh>
    <rPh sb="11" eb="13">
      <t>カイゴ</t>
    </rPh>
    <rPh sb="14" eb="16">
      <t>チイキ</t>
    </rPh>
    <rPh sb="16" eb="19">
      <t>ミッチャクガタ</t>
    </rPh>
    <rPh sb="19" eb="21">
      <t>ツウショ</t>
    </rPh>
    <rPh sb="21" eb="23">
      <t>カイゴ</t>
    </rPh>
    <phoneticPr fontId="17"/>
  </si>
  <si>
    <r>
      <t>居宅サービス計画のうち</t>
    </r>
    <r>
      <rPr>
        <u/>
        <sz val="11"/>
        <rFont val="ＭＳ Ｐゴシック"/>
        <family val="3"/>
        <charset val="128"/>
      </rPr>
      <t>　（　　通所介護・地域密着型通所介護　　）　</t>
    </r>
    <r>
      <rPr>
        <sz val="11"/>
        <color theme="1"/>
        <rFont val="ＭＳ Ｐゴシック"/>
        <family val="2"/>
        <charset val="128"/>
        <scheme val="minor"/>
      </rPr>
      <t>を計画した数</t>
    </r>
    <rPh sb="0" eb="2">
      <t>キョタク</t>
    </rPh>
    <rPh sb="6" eb="8">
      <t>ケイカク</t>
    </rPh>
    <rPh sb="15" eb="17">
      <t>ツウショ</t>
    </rPh>
    <rPh sb="17" eb="19">
      <t>カイゴ</t>
    </rPh>
    <rPh sb="20" eb="22">
      <t>チイキ</t>
    </rPh>
    <rPh sb="22" eb="25">
      <t>ミッチャクガタ</t>
    </rPh>
    <rPh sb="25" eb="27">
      <t>ツウショ</t>
    </rPh>
    <rPh sb="27" eb="29">
      <t>カイゴ</t>
    </rPh>
    <rPh sb="34" eb="36">
      <t>ケイカク</t>
    </rPh>
    <rPh sb="38" eb="39">
      <t>カズ</t>
    </rPh>
    <phoneticPr fontId="17"/>
  </si>
  <si>
    <t>ウォーク松デイサービス</t>
    <phoneticPr fontId="1"/>
  </si>
  <si>
    <t>株式会社まつやま介護用具</t>
    <phoneticPr fontId="1"/>
  </si>
  <si>
    <t>　レンタルこばとん</t>
  </si>
  <si>
    <t>　まつやま介護用具</t>
  </si>
  <si>
    <t>こばとんデイサービス</t>
    <phoneticPr fontId="17"/>
  </si>
  <si>
    <t>こばとんイーストデイサービス</t>
    <phoneticPr fontId="17"/>
  </si>
  <si>
    <t>株式会社こばとん</t>
    <phoneticPr fontId="1"/>
  </si>
  <si>
    <t>こばとん訪問介護</t>
    <rPh sb="4" eb="6">
      <t>ホウモン</t>
    </rPh>
    <rPh sb="6" eb="8">
      <t>カイゴ</t>
    </rPh>
    <phoneticPr fontId="1"/>
  </si>
  <si>
    <t>こばとん東訪問介護</t>
    <rPh sb="4" eb="5">
      <t>ヒガシ</t>
    </rPh>
    <rPh sb="5" eb="7">
      <t>ホウモン</t>
    </rPh>
    <rPh sb="7" eb="9">
      <t>カイゴ</t>
    </rPh>
    <phoneticPr fontId="1"/>
  </si>
  <si>
    <t>ウォーク松訪問介護事業所</t>
    <rPh sb="4" eb="5">
      <t>マツ</t>
    </rPh>
    <rPh sb="5" eb="7">
      <t>ホウモン</t>
    </rPh>
    <rPh sb="7" eb="9">
      <t>カイゴ</t>
    </rPh>
    <rPh sb="9" eb="11">
      <t>ジギョウ</t>
    </rPh>
    <rPh sb="11" eb="12">
      <t>ショ</t>
    </rPh>
    <phoneticPr fontId="1"/>
  </si>
  <si>
    <t>区域内の事業所数（令和</t>
    <rPh sb="9" eb="10">
      <t>レイ</t>
    </rPh>
    <rPh sb="10" eb="11">
      <t>ワ</t>
    </rPh>
    <phoneticPr fontId="1"/>
  </si>
  <si>
    <t>末</t>
    <rPh sb="0" eb="1">
      <t>マツ</t>
    </rPh>
    <phoneticPr fontId="1"/>
  </si>
  <si>
    <t>日現在）</t>
    <rPh sb="0" eb="1">
      <t>ニチ</t>
    </rPh>
    <rPh sb="1" eb="3">
      <t>ゲンザイ</t>
    </rPh>
    <phoneticPr fontId="1"/>
  </si>
  <si>
    <t>⑤  ④の割合が８０％を超えている場合のみ記入してください。「正当な理由」の判断基準(資料１)
     に基づき、正当な理由がある場合は該当番号を、ない場合は「なし」を記入してください。</t>
    <rPh sb="5" eb="7">
      <t>ワリアイ</t>
    </rPh>
    <rPh sb="12" eb="13">
      <t>コ</t>
    </rPh>
    <rPh sb="17" eb="19">
      <t>バアイ</t>
    </rPh>
    <rPh sb="21" eb="23">
      <t>キニュウ</t>
    </rPh>
    <rPh sb="43" eb="45">
      <t>シリョウ</t>
    </rPh>
    <rPh sb="85" eb="8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</si>
</sst>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0\)"/>
    <numFmt numFmtId="177" formatCode="0_ "/>
    <numFmt numFmtId="178" formatCode="0_);[Red]\(0\)"/>
  </numFmts>
  <fonts count="2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2"/>
      <color theme="1"/>
      <name val="ＭＳ Ｐゴシック"/>
      <family val="3"/>
      <charset val="128"/>
      <scheme val="major"/>
    </font>
    <font>
      <b/>
      <sz val="12"/>
      <color theme="1"/>
      <name val="ＭＳ Ｐゴシック"/>
      <family val="3"/>
      <charset val="128"/>
      <scheme val="major"/>
    </font>
    <font>
      <b/>
      <sz val="11"/>
      <color theme="1"/>
      <name val="ＭＳ Ｐゴシック"/>
      <family val="3"/>
      <charset val="128"/>
      <scheme val="major"/>
    </font>
    <font>
      <sz val="8"/>
      <color theme="1"/>
      <name val="ＭＳ Ｐゴシック"/>
      <family val="3"/>
      <charset val="128"/>
      <scheme val="major"/>
    </font>
    <font>
      <sz val="9"/>
      <color theme="1"/>
      <name val="ＭＳ Ｐゴシック"/>
      <family val="3"/>
      <charset val="128"/>
      <scheme val="major"/>
    </font>
    <font>
      <strike/>
      <sz val="11"/>
      <color theme="1"/>
      <name val="ＭＳ Ｐゴシック"/>
      <family val="3"/>
      <charset val="128"/>
      <scheme val="major"/>
    </font>
    <font>
      <sz val="16"/>
      <color theme="1"/>
      <name val="ＭＳ Ｐゴシック"/>
      <family val="3"/>
      <charset val="128"/>
      <scheme val="major"/>
    </font>
    <font>
      <b/>
      <sz val="13"/>
      <color theme="1"/>
      <name val="ＭＳ Ｐゴシック"/>
      <family val="3"/>
      <charset val="128"/>
      <scheme val="major"/>
    </font>
    <font>
      <sz val="20"/>
      <color rgb="FFFF0000"/>
      <name val="HGPｺﾞｼｯｸE"/>
      <family val="3"/>
      <charset val="128"/>
    </font>
    <font>
      <sz val="16"/>
      <color rgb="FFFF0000"/>
      <name val="HGPｺﾞｼｯｸE"/>
      <family val="3"/>
      <charset val="128"/>
    </font>
    <font>
      <b/>
      <sz val="20"/>
      <color rgb="FFFF0000"/>
      <name val="HGPｺﾞｼｯｸE"/>
      <family val="3"/>
      <charset val="128"/>
    </font>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u/>
      <sz val="11"/>
      <name val="ＭＳ Ｐゴシック"/>
      <family val="3"/>
      <charset val="128"/>
    </font>
    <font>
      <sz val="26"/>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medium">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0" fontId="16" fillId="0" borderId="0">
      <alignment vertical="center"/>
    </xf>
  </cellStyleXfs>
  <cellXfs count="266">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lignment vertical="center"/>
    </xf>
    <xf numFmtId="0" fontId="4" fillId="0" borderId="0" xfId="0" applyFont="1" applyBorder="1" applyAlignment="1">
      <alignment horizontal="left" vertical="center"/>
    </xf>
    <xf numFmtId="0" fontId="3" fillId="0" borderId="11" xfId="0" applyFont="1" applyBorder="1" applyAlignment="1">
      <alignment vertical="center"/>
    </xf>
    <xf numFmtId="0" fontId="3" fillId="2" borderId="6" xfId="0" applyFont="1" applyFill="1" applyBorder="1" applyAlignment="1">
      <alignment horizontal="center"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178" fontId="3" fillId="2" borderId="1" xfId="0" applyNumberFormat="1" applyFont="1" applyFill="1" applyBorder="1">
      <alignment vertical="center"/>
    </xf>
    <xf numFmtId="178" fontId="3" fillId="2" borderId="5" xfId="0" applyNumberFormat="1" applyFont="1" applyFill="1" applyBorder="1">
      <alignment vertical="center"/>
    </xf>
    <xf numFmtId="178" fontId="3" fillId="2" borderId="6" xfId="0" applyNumberFormat="1" applyFont="1" applyFill="1" applyBorder="1">
      <alignment vertical="center"/>
    </xf>
    <xf numFmtId="0" fontId="3" fillId="0" borderId="0" xfId="0" applyFont="1" applyFill="1" applyBorder="1" applyAlignment="1">
      <alignment horizontal="right" vertical="center" wrapText="1"/>
    </xf>
    <xf numFmtId="0" fontId="4" fillId="0" borderId="0" xfId="0" applyFont="1" applyFill="1" applyBorder="1" applyAlignment="1">
      <alignment vertical="center" wrapText="1"/>
    </xf>
    <xf numFmtId="0" fontId="4" fillId="0" borderId="0" xfId="0" applyFont="1" applyBorder="1" applyAlignment="1">
      <alignment vertical="center" wrapText="1"/>
    </xf>
    <xf numFmtId="0" fontId="3" fillId="0" borderId="0" xfId="0" applyFont="1" applyAlignment="1">
      <alignment horizontal="left" vertical="center"/>
    </xf>
    <xf numFmtId="0" fontId="3" fillId="2" borderId="1" xfId="0" applyFont="1" applyFill="1" applyBorder="1" applyAlignment="1">
      <alignment horizontal="center" vertical="center" wrapText="1"/>
    </xf>
    <xf numFmtId="0" fontId="5" fillId="0" borderId="0" xfId="0" applyFont="1" applyBorder="1" applyAlignment="1">
      <alignment horizontal="left" vertical="center"/>
    </xf>
    <xf numFmtId="0" fontId="7" fillId="0" borderId="0" xfId="0" applyFont="1" applyAlignment="1">
      <alignment horizontal="left" vertical="center"/>
    </xf>
    <xf numFmtId="0" fontId="11" fillId="2" borderId="1" xfId="0" applyFont="1" applyFill="1" applyBorder="1" applyAlignment="1">
      <alignment horizontal="center" vertical="center" wrapText="1"/>
    </xf>
    <xf numFmtId="0" fontId="3" fillId="0" borderId="0" xfId="0" applyFont="1" applyBorder="1" applyAlignment="1">
      <alignment horizontal="left" vertical="center"/>
    </xf>
    <xf numFmtId="0" fontId="3" fillId="2"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Border="1" applyAlignment="1">
      <alignment vertical="center" wrapText="1"/>
    </xf>
    <xf numFmtId="176" fontId="3" fillId="0" borderId="0" xfId="0" applyNumberFormat="1" applyFont="1" applyBorder="1" applyAlignment="1">
      <alignment horizontal="left" vertical="center" wrapText="1"/>
    </xf>
    <xf numFmtId="176" fontId="3" fillId="0" borderId="0" xfId="0" applyNumberFormat="1" applyFont="1" applyBorder="1" applyAlignment="1">
      <alignment horizontal="left" vertical="center"/>
    </xf>
    <xf numFmtId="0" fontId="3" fillId="2" borderId="1" xfId="0" applyFont="1" applyFill="1" applyBorder="1" applyAlignment="1">
      <alignment horizontal="center" vertical="center"/>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xf>
    <xf numFmtId="176" fontId="3" fillId="0" borderId="2"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6"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176" fontId="3" fillId="2" borderId="2" xfId="0" applyNumberFormat="1" applyFont="1" applyFill="1" applyBorder="1" applyAlignment="1">
      <alignment vertical="center"/>
    </xf>
    <xf numFmtId="176" fontId="13" fillId="2" borderId="4" xfId="0" applyNumberFormat="1" applyFont="1" applyFill="1" applyBorder="1" applyAlignment="1">
      <alignment vertical="center"/>
    </xf>
    <xf numFmtId="176" fontId="14" fillId="2" borderId="4" xfId="0" applyNumberFormat="1" applyFont="1" applyFill="1" applyBorder="1" applyAlignment="1">
      <alignment horizontal="center" vertical="center"/>
    </xf>
    <xf numFmtId="9" fontId="15" fillId="2" borderId="4" xfId="0" applyNumberFormat="1" applyFont="1" applyFill="1" applyBorder="1" applyAlignment="1">
      <alignment vertical="center"/>
    </xf>
    <xf numFmtId="9" fontId="5" fillId="2" borderId="2" xfId="0" applyNumberFormat="1" applyFont="1" applyFill="1" applyBorder="1" applyAlignment="1">
      <alignment vertical="center"/>
    </xf>
    <xf numFmtId="0" fontId="16" fillId="0" borderId="0" xfId="1" applyAlignment="1">
      <alignment vertical="center"/>
    </xf>
    <xf numFmtId="0" fontId="18" fillId="0" borderId="0" xfId="1" applyFont="1" applyAlignment="1">
      <alignment horizontal="center" vertical="center"/>
    </xf>
    <xf numFmtId="0" fontId="19" fillId="0" borderId="0" xfId="1" applyFont="1" applyBorder="1" applyAlignment="1">
      <alignment horizontal="right" vertical="center"/>
    </xf>
    <xf numFmtId="0" fontId="19" fillId="0" borderId="0" xfId="1" applyFont="1" applyBorder="1" applyAlignment="1">
      <alignment horizontal="center" vertical="center"/>
    </xf>
    <xf numFmtId="0" fontId="19" fillId="0" borderId="6" xfId="1" applyFont="1" applyBorder="1" applyAlignment="1" applyProtection="1">
      <alignment horizontal="center" vertical="center"/>
      <protection locked="0"/>
    </xf>
    <xf numFmtId="0" fontId="16" fillId="0" borderId="21" xfId="1" applyBorder="1" applyAlignment="1" applyProtection="1">
      <alignment vertical="center"/>
      <protection locked="0"/>
    </xf>
    <xf numFmtId="0" fontId="16" fillId="0" borderId="22" xfId="1" applyBorder="1" applyAlignment="1" applyProtection="1">
      <alignment vertical="center"/>
      <protection locked="0"/>
    </xf>
    <xf numFmtId="0" fontId="16" fillId="0" borderId="24" xfId="1" applyBorder="1" applyAlignment="1" applyProtection="1">
      <alignment vertical="center"/>
      <protection locked="0"/>
    </xf>
    <xf numFmtId="0" fontId="16" fillId="0" borderId="25" xfId="1" applyBorder="1" applyAlignment="1" applyProtection="1">
      <alignment vertical="center"/>
      <protection locked="0"/>
    </xf>
    <xf numFmtId="0" fontId="16" fillId="0" borderId="6" xfId="1" applyBorder="1" applyAlignment="1" applyProtection="1">
      <alignment vertical="center"/>
      <protection locked="0"/>
    </xf>
    <xf numFmtId="0" fontId="16" fillId="0" borderId="10" xfId="1" applyBorder="1" applyAlignment="1" applyProtection="1">
      <alignment vertical="center"/>
      <protection locked="0"/>
    </xf>
    <xf numFmtId="0" fontId="16" fillId="0" borderId="27" xfId="1" applyBorder="1" applyAlignment="1">
      <alignment vertical="center"/>
    </xf>
    <xf numFmtId="0" fontId="16" fillId="0" borderId="28" xfId="1" applyBorder="1" applyAlignment="1">
      <alignment vertical="center"/>
    </xf>
    <xf numFmtId="0" fontId="16" fillId="0" borderId="15" xfId="1" applyBorder="1" applyAlignment="1" applyProtection="1">
      <alignment vertical="center"/>
      <protection locked="0"/>
    </xf>
    <xf numFmtId="0" fontId="16" fillId="0" borderId="14" xfId="1" applyBorder="1" applyAlignment="1" applyProtection="1">
      <alignment vertical="center"/>
      <protection locked="0"/>
    </xf>
    <xf numFmtId="0" fontId="19" fillId="0" borderId="36" xfId="1" applyFont="1" applyBorder="1" applyAlignment="1" applyProtection="1">
      <alignment horizontal="center" vertical="center"/>
      <protection locked="0"/>
    </xf>
    <xf numFmtId="0" fontId="16" fillId="0" borderId="20" xfId="1" applyBorder="1" applyAlignment="1" applyProtection="1">
      <alignment horizontal="center" vertical="center"/>
      <protection locked="0"/>
    </xf>
    <xf numFmtId="0" fontId="16" fillId="3" borderId="38" xfId="1" applyFill="1" applyBorder="1" applyAlignment="1">
      <alignment horizontal="right" vertical="center"/>
    </xf>
    <xf numFmtId="0" fontId="16" fillId="0" borderId="26" xfId="1" applyBorder="1" applyAlignment="1" applyProtection="1">
      <alignment horizontal="center" vertical="center"/>
      <protection locked="0"/>
    </xf>
    <xf numFmtId="0" fontId="16" fillId="0" borderId="27" xfId="1" applyBorder="1" applyAlignment="1" applyProtection="1">
      <alignment vertical="center"/>
      <protection locked="0"/>
    </xf>
    <xf numFmtId="0" fontId="19" fillId="0" borderId="33" xfId="1" applyFont="1" applyBorder="1" applyAlignment="1">
      <alignment horizontal="center" vertical="center"/>
    </xf>
    <xf numFmtId="0" fontId="19" fillId="0" borderId="38" xfId="1" applyFont="1" applyBorder="1" applyAlignment="1">
      <alignment horizontal="center" vertical="center"/>
    </xf>
    <xf numFmtId="0" fontId="18" fillId="0" borderId="37" xfId="1" applyFont="1" applyBorder="1" applyAlignment="1">
      <alignment horizontal="right" vertical="center"/>
    </xf>
    <xf numFmtId="0" fontId="18" fillId="0" borderId="40" xfId="1" applyFont="1" applyBorder="1" applyAlignment="1">
      <alignment horizontal="right" vertical="center"/>
    </xf>
    <xf numFmtId="0" fontId="18" fillId="0" borderId="28" xfId="1" applyFont="1" applyBorder="1" applyAlignment="1">
      <alignment horizontal="right" vertical="center"/>
    </xf>
    <xf numFmtId="0" fontId="16" fillId="0" borderId="34" xfId="1" applyBorder="1" applyAlignment="1">
      <alignment horizontal="center" vertical="center"/>
    </xf>
    <xf numFmtId="0" fontId="16" fillId="0" borderId="6" xfId="1" applyBorder="1" applyAlignment="1">
      <alignment horizontal="center" vertical="center"/>
    </xf>
    <xf numFmtId="0" fontId="16" fillId="0" borderId="27" xfId="1" applyBorder="1" applyAlignment="1">
      <alignment horizontal="center" vertical="center"/>
    </xf>
    <xf numFmtId="0" fontId="16" fillId="0" borderId="21" xfId="1" applyBorder="1" applyAlignment="1" applyProtection="1">
      <alignment horizontal="center" vertical="center"/>
      <protection locked="0"/>
    </xf>
    <xf numFmtId="0" fontId="16" fillId="0" borderId="24" xfId="1" applyBorder="1" applyAlignment="1" applyProtection="1">
      <alignment horizontal="center" vertical="center"/>
      <protection locked="0"/>
    </xf>
    <xf numFmtId="0" fontId="16" fillId="0" borderId="6" xfId="1" applyBorder="1" applyAlignment="1" applyProtection="1">
      <alignment horizontal="center" vertical="center"/>
      <protection locked="0"/>
    </xf>
    <xf numFmtId="0" fontId="16" fillId="0" borderId="15" xfId="1" applyBorder="1" applyAlignment="1" applyProtection="1">
      <alignment horizontal="center" vertical="center"/>
      <protection locked="0"/>
    </xf>
    <xf numFmtId="0" fontId="16" fillId="0" borderId="27" xfId="1" applyBorder="1" applyAlignment="1" applyProtection="1">
      <alignment horizontal="center" vertical="center"/>
      <protection locked="0"/>
    </xf>
    <xf numFmtId="0" fontId="16" fillId="0" borderId="10" xfId="1" applyBorder="1" applyAlignment="1">
      <alignment horizontal="center" vertical="center"/>
    </xf>
    <xf numFmtId="0" fontId="0" fillId="0" borderId="21" xfId="0" applyBorder="1" applyAlignment="1">
      <alignment vertical="center"/>
    </xf>
    <xf numFmtId="0" fontId="0" fillId="0" borderId="24" xfId="0" applyBorder="1" applyAlignment="1">
      <alignment vertical="center"/>
    </xf>
    <xf numFmtId="0" fontId="18" fillId="0" borderId="27" xfId="1" applyFont="1" applyBorder="1" applyAlignment="1">
      <alignment vertical="center"/>
    </xf>
    <xf numFmtId="0" fontId="18" fillId="0" borderId="28" xfId="1" applyFont="1" applyBorder="1" applyAlignment="1">
      <alignment vertical="center"/>
    </xf>
    <xf numFmtId="0" fontId="3" fillId="0" borderId="3" xfId="0" applyFont="1" applyBorder="1" applyAlignment="1">
      <alignment horizontal="center" vertical="center"/>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10" fillId="2" borderId="7" xfId="0" applyFont="1" applyFill="1" applyBorder="1" applyAlignment="1">
      <alignment vertical="center"/>
    </xf>
    <xf numFmtId="0" fontId="10" fillId="2" borderId="8" xfId="0" applyFont="1" applyFill="1" applyBorder="1" applyAlignment="1">
      <alignment vertical="center"/>
    </xf>
    <xf numFmtId="0" fontId="10" fillId="2" borderId="9" xfId="0" applyFont="1" applyFill="1" applyBorder="1" applyAlignment="1">
      <alignment vertical="center"/>
    </xf>
    <xf numFmtId="0" fontId="10" fillId="2" borderId="14" xfId="0" applyFont="1" applyFill="1" applyBorder="1" applyAlignment="1">
      <alignment vertical="center"/>
    </xf>
    <xf numFmtId="0" fontId="10" fillId="2" borderId="0" xfId="0" applyFont="1" applyFill="1" applyBorder="1" applyAlignment="1">
      <alignment vertical="center"/>
    </xf>
    <xf numFmtId="0" fontId="10" fillId="2" borderId="13" xfId="0" applyFont="1" applyFill="1" applyBorder="1" applyAlignment="1">
      <alignment vertical="center"/>
    </xf>
    <xf numFmtId="0" fontId="10" fillId="2" borderId="10" xfId="0" applyFont="1" applyFill="1" applyBorder="1" applyAlignment="1">
      <alignment vertical="center"/>
    </xf>
    <xf numFmtId="0" fontId="10" fillId="2" borderId="11" xfId="0" applyFont="1" applyFill="1" applyBorder="1" applyAlignment="1">
      <alignment vertical="center"/>
    </xf>
    <xf numFmtId="0" fontId="10" fillId="2" borderId="12" xfId="0" applyFont="1" applyFill="1" applyBorder="1" applyAlignment="1">
      <alignment vertical="center"/>
    </xf>
    <xf numFmtId="0" fontId="3" fillId="0" borderId="1" xfId="0" applyFont="1" applyBorder="1" applyAlignment="1">
      <alignment horizontal="left"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177" fontId="3" fillId="2" borderId="1" xfId="0" applyNumberFormat="1" applyFont="1" applyFill="1" applyBorder="1" applyAlignment="1">
      <alignment horizontal="right" vertical="center"/>
    </xf>
    <xf numFmtId="0" fontId="3" fillId="0" borderId="1" xfId="0" applyFont="1" applyBorder="1" applyAlignment="1">
      <alignment horizontal="left" vertical="center" wrapText="1"/>
    </xf>
    <xf numFmtId="0" fontId="4" fillId="2" borderId="1" xfId="0" applyFont="1" applyFill="1" applyBorder="1">
      <alignment vertical="center"/>
    </xf>
    <xf numFmtId="0" fontId="8" fillId="0" borderId="1" xfId="0" applyFont="1" applyFill="1" applyBorder="1" applyAlignment="1">
      <alignment vertical="center" wrapText="1"/>
    </xf>
    <xf numFmtId="0" fontId="8" fillId="0" borderId="1" xfId="0" applyFont="1" applyFill="1" applyBorder="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4" fillId="2" borderId="1" xfId="1" applyFont="1" applyFill="1" applyBorder="1">
      <alignment vertical="center"/>
    </xf>
    <xf numFmtId="0" fontId="4" fillId="2" borderId="1"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center"/>
    </xf>
    <xf numFmtId="176" fontId="3" fillId="2" borderId="4"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0" fontId="3" fillId="0" borderId="0" xfId="0" applyFont="1" applyBorder="1" applyAlignment="1">
      <alignment horizontal="left" vertical="center"/>
    </xf>
    <xf numFmtId="0" fontId="3" fillId="0" borderId="11" xfId="0" applyFont="1" applyBorder="1" applyAlignment="1">
      <alignment horizontal="left" vertical="center" wrapText="1"/>
    </xf>
    <xf numFmtId="0" fontId="3" fillId="0" borderId="11" xfId="0" applyFont="1" applyBorder="1" applyAlignment="1">
      <alignment horizontal="left" vertical="center"/>
    </xf>
    <xf numFmtId="0" fontId="3" fillId="0" borderId="1" xfId="0" applyFont="1" applyBorder="1" applyAlignment="1">
      <alignment horizontal="center" vertical="center"/>
    </xf>
    <xf numFmtId="0" fontId="9" fillId="0" borderId="1" xfId="0" applyFont="1" applyFill="1" applyBorder="1" applyAlignment="1">
      <alignment vertical="center" wrapText="1"/>
    </xf>
    <xf numFmtId="0" fontId="9" fillId="0" borderId="1" xfId="0" applyFont="1" applyFill="1" applyBorder="1" applyAlignment="1">
      <alignment vertical="center"/>
    </xf>
    <xf numFmtId="0" fontId="3" fillId="0" borderId="1" xfId="0" applyFont="1" applyBorder="1">
      <alignment vertical="center"/>
    </xf>
    <xf numFmtId="0" fontId="8"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176" fontId="3" fillId="0" borderId="1" xfId="0" applyNumberFormat="1" applyFont="1" applyBorder="1" applyAlignment="1">
      <alignment horizontal="left" vertical="center" wrapText="1"/>
    </xf>
    <xf numFmtId="0" fontId="3" fillId="0" borderId="11" xfId="0" applyFont="1" applyBorder="1">
      <alignment vertical="center"/>
    </xf>
    <xf numFmtId="176" fontId="3" fillId="0" borderId="1" xfId="0" applyNumberFormat="1" applyFont="1" applyBorder="1" applyAlignment="1">
      <alignment horizontal="center" vertical="center"/>
    </xf>
    <xf numFmtId="176" fontId="4" fillId="0" borderId="2"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4" xfId="0" applyNumberFormat="1" applyFont="1" applyBorder="1" applyAlignment="1">
      <alignment horizontal="center" vertical="center" wrapText="1"/>
    </xf>
    <xf numFmtId="176" fontId="4" fillId="0" borderId="1" xfId="0" applyNumberFormat="1" applyFont="1" applyBorder="1" applyAlignment="1">
      <alignment horizontal="center" vertical="center"/>
    </xf>
    <xf numFmtId="176" fontId="3" fillId="0" borderId="0" xfId="0" applyNumberFormat="1" applyFont="1" applyBorder="1" applyAlignment="1">
      <alignment horizontal="left" vertical="center"/>
    </xf>
    <xf numFmtId="176" fontId="3" fillId="0" borderId="11" xfId="0" applyNumberFormat="1" applyFont="1" applyBorder="1" applyAlignment="1">
      <alignment horizontal="left" vertical="center" wrapText="1"/>
    </xf>
    <xf numFmtId="176" fontId="3" fillId="0" borderId="0" xfId="0" applyNumberFormat="1" applyFont="1" applyBorder="1" applyAlignment="1">
      <alignment horizontal="center" vertical="center"/>
    </xf>
    <xf numFmtId="176" fontId="3" fillId="0" borderId="1" xfId="0" applyNumberFormat="1" applyFont="1" applyBorder="1" applyAlignment="1">
      <alignment horizontal="center" vertical="center" wrapText="1"/>
    </xf>
    <xf numFmtId="176" fontId="3" fillId="0" borderId="2" xfId="0" applyNumberFormat="1" applyFont="1" applyBorder="1" applyAlignment="1">
      <alignment horizontal="left" vertical="center"/>
    </xf>
    <xf numFmtId="176" fontId="3" fillId="0" borderId="4" xfId="0" applyNumberFormat="1" applyFont="1" applyBorder="1" applyAlignment="1">
      <alignment horizontal="left" vertical="center"/>
    </xf>
    <xf numFmtId="176" fontId="3" fillId="2" borderId="1" xfId="0" applyNumberFormat="1" applyFont="1" applyFill="1" applyBorder="1" applyAlignment="1">
      <alignment horizontal="left" vertical="center"/>
    </xf>
    <xf numFmtId="0" fontId="8" fillId="0" borderId="1" xfId="0" applyFont="1" applyBorder="1" applyAlignment="1">
      <alignment horizontal="center"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176" fontId="3" fillId="0" borderId="8" xfId="0" applyNumberFormat="1" applyFont="1" applyBorder="1" applyAlignment="1">
      <alignment horizontal="left" vertical="center"/>
    </xf>
    <xf numFmtId="176" fontId="6" fillId="0" borderId="0" xfId="0" applyNumberFormat="1" applyFont="1" applyBorder="1" applyAlignment="1">
      <alignment horizontal="left" vertical="center" wrapText="1"/>
    </xf>
    <xf numFmtId="176" fontId="6" fillId="0" borderId="0" xfId="0" applyNumberFormat="1" applyFont="1" applyBorder="1" applyAlignment="1">
      <alignment horizontal="left" vertical="center"/>
    </xf>
    <xf numFmtId="176" fontId="3" fillId="0" borderId="0" xfId="0" applyNumberFormat="1" applyFont="1" applyBorder="1" applyAlignment="1">
      <alignment horizontal="left" vertical="center" wrapText="1"/>
    </xf>
    <xf numFmtId="176" fontId="3" fillId="0" borderId="11" xfId="0" applyNumberFormat="1" applyFont="1" applyBorder="1" applyAlignment="1">
      <alignment horizontal="left" vertical="center"/>
    </xf>
    <xf numFmtId="0" fontId="4" fillId="0" borderId="1" xfId="0" applyFont="1" applyBorder="1" applyAlignment="1">
      <alignment horizontal="left" vertical="center" wrapText="1"/>
    </xf>
    <xf numFmtId="0" fontId="3" fillId="0" borderId="8" xfId="0" applyFont="1" applyBorder="1" applyAlignment="1">
      <alignment vertical="center" wrapText="1"/>
    </xf>
    <xf numFmtId="0" fontId="12" fillId="0" borderId="0" xfId="0" applyFont="1" applyBorder="1" applyAlignment="1">
      <alignment vertical="center" wrapText="1"/>
    </xf>
    <xf numFmtId="0" fontId="3" fillId="0" borderId="2" xfId="0" applyFont="1" applyBorder="1" applyAlignment="1">
      <alignment horizontal="left" vertical="center"/>
    </xf>
    <xf numFmtId="0" fontId="5"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2" borderId="2" xfId="1" applyFont="1" applyFill="1" applyBorder="1">
      <alignment vertical="center"/>
    </xf>
    <xf numFmtId="0" fontId="3" fillId="2" borderId="3" xfId="1" applyFont="1" applyFill="1" applyBorder="1">
      <alignment vertical="center"/>
    </xf>
    <xf numFmtId="0" fontId="3" fillId="2" borderId="4" xfId="1" applyFont="1" applyFill="1" applyBorder="1">
      <alignment vertical="center"/>
    </xf>
    <xf numFmtId="0" fontId="3" fillId="2" borderId="1" xfId="0" applyFont="1" applyFill="1" applyBorder="1">
      <alignment vertical="center"/>
    </xf>
    <xf numFmtId="9" fontId="6" fillId="2" borderId="5" xfId="0" applyNumberFormat="1" applyFont="1" applyFill="1" applyBorder="1" applyAlignment="1">
      <alignment horizontal="center" vertical="center"/>
    </xf>
    <xf numFmtId="178" fontId="3" fillId="2" borderId="2" xfId="0" applyNumberFormat="1" applyFont="1" applyFill="1" applyBorder="1">
      <alignment vertical="center"/>
    </xf>
    <xf numFmtId="178" fontId="3" fillId="2" borderId="4" xfId="0" applyNumberFormat="1" applyFont="1" applyFill="1" applyBorder="1">
      <alignment vertical="center"/>
    </xf>
    <xf numFmtId="0" fontId="3" fillId="2" borderId="1" xfId="1" applyFont="1" applyFill="1" applyBorder="1">
      <alignment vertical="center"/>
    </xf>
    <xf numFmtId="0" fontId="4" fillId="0" borderId="0" xfId="0" applyFont="1" applyFill="1" applyBorder="1" applyAlignment="1">
      <alignment horizontal="left" vertical="center" wrapText="1"/>
    </xf>
    <xf numFmtId="0" fontId="5" fillId="0" borderId="11" xfId="0" applyFont="1" applyFill="1" applyBorder="1" applyAlignment="1">
      <alignment vertical="center"/>
    </xf>
    <xf numFmtId="0" fontId="3" fillId="0" borderId="9"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2" xfId="0" applyFont="1" applyBorder="1" applyAlignment="1">
      <alignment horizontal="center" vertical="center" textRotation="255"/>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Fill="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 xfId="0" applyFont="1" applyBorder="1" applyAlignment="1">
      <alignment vertical="center" wrapText="1"/>
    </xf>
    <xf numFmtId="0" fontId="4" fillId="0" borderId="1" xfId="0" applyFont="1" applyBorder="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76" fontId="6" fillId="2" borderId="10" xfId="0" applyNumberFormat="1" applyFont="1" applyFill="1" applyBorder="1" applyAlignment="1">
      <alignment horizontal="center" vertical="center"/>
    </xf>
    <xf numFmtId="176" fontId="6" fillId="2" borderId="11" xfId="0" applyNumberFormat="1" applyFont="1" applyFill="1" applyBorder="1" applyAlignment="1">
      <alignment horizontal="center" vertical="center"/>
    </xf>
    <xf numFmtId="176" fontId="6" fillId="2" borderId="12" xfId="0" applyNumberFormat="1" applyFont="1" applyFill="1" applyBorder="1" applyAlignment="1">
      <alignment horizontal="center" vertical="center"/>
    </xf>
    <xf numFmtId="9" fontId="6" fillId="2" borderId="1" xfId="0" applyNumberFormat="1" applyFont="1" applyFill="1" applyBorder="1" applyAlignment="1">
      <alignment horizontal="center" vertical="center"/>
    </xf>
    <xf numFmtId="0" fontId="9" fillId="0" borderId="4" xfId="0" applyFont="1" applyBorder="1" applyAlignment="1">
      <alignment vertical="center" wrapText="1"/>
    </xf>
    <xf numFmtId="0" fontId="9" fillId="0" borderId="1" xfId="0" applyFont="1" applyBorder="1">
      <alignment vertical="center"/>
    </xf>
    <xf numFmtId="0" fontId="9" fillId="0" borderId="2"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7" xfId="0" applyFont="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0" borderId="5"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4" xfId="0" applyFont="1" applyFill="1" applyBorder="1">
      <alignment vertical="center"/>
    </xf>
    <xf numFmtId="0" fontId="3" fillId="0" borderId="1" xfId="0" applyFont="1" applyFill="1" applyBorder="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textRotation="255"/>
    </xf>
    <xf numFmtId="0" fontId="3" fillId="0" borderId="15" xfId="0" applyFont="1" applyBorder="1" applyAlignment="1">
      <alignment vertical="center" textRotation="255"/>
    </xf>
    <xf numFmtId="0" fontId="3" fillId="0" borderId="6" xfId="0" applyFont="1" applyBorder="1" applyAlignment="1">
      <alignment vertical="center" textRotation="255"/>
    </xf>
    <xf numFmtId="0" fontId="4" fillId="0" borderId="2" xfId="0" applyFont="1" applyBorder="1" applyAlignment="1">
      <alignment vertical="center"/>
    </xf>
    <xf numFmtId="0" fontId="3" fillId="0" borderId="3" xfId="0" applyFont="1" applyBorder="1" applyAlignment="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Border="1" applyAlignment="1">
      <alignment vertical="center" textRotation="255"/>
    </xf>
    <xf numFmtId="0" fontId="5" fillId="0" borderId="0" xfId="0" applyFont="1" applyBorder="1" applyAlignment="1">
      <alignment vertical="center"/>
    </xf>
    <xf numFmtId="0" fontId="3" fillId="0" borderId="0" xfId="0" applyFont="1" applyBorder="1" applyAlignment="1">
      <alignment vertical="center"/>
    </xf>
    <xf numFmtId="0" fontId="3" fillId="0" borderId="14" xfId="0" applyFont="1" applyBorder="1">
      <alignment vertical="center"/>
    </xf>
    <xf numFmtId="0" fontId="3" fillId="2" borderId="0" xfId="0" applyFont="1" applyFill="1" applyBorder="1" applyAlignment="1">
      <alignment horizontal="center" vertical="center"/>
    </xf>
    <xf numFmtId="0" fontId="3" fillId="0" borderId="13" xfId="0" applyFont="1" applyBorder="1">
      <alignment vertical="center"/>
    </xf>
    <xf numFmtId="0" fontId="3" fillId="0" borderId="1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2" fillId="0" borderId="0" xfId="0" applyFont="1" applyBorder="1" applyAlignment="1">
      <alignment horizontal="center" vertical="center"/>
    </xf>
    <xf numFmtId="49" fontId="3" fillId="2" borderId="1" xfId="1" applyNumberFormat="1" applyFont="1" applyFill="1" applyBorder="1" applyAlignment="1">
      <alignment horizontal="left" vertical="center"/>
    </xf>
    <xf numFmtId="0" fontId="16" fillId="0" borderId="20" xfId="1" applyBorder="1" applyAlignment="1" applyProtection="1">
      <alignment horizontal="center" vertical="center"/>
      <protection locked="0"/>
    </xf>
    <xf numFmtId="0" fontId="16" fillId="0" borderId="32" xfId="1" applyBorder="1" applyAlignment="1" applyProtection="1">
      <alignment horizontal="center" vertical="center"/>
      <protection locked="0"/>
    </xf>
    <xf numFmtId="0" fontId="18" fillId="0" borderId="41" xfId="1" applyFont="1" applyBorder="1" applyAlignment="1">
      <alignment horizontal="right" vertical="center"/>
    </xf>
    <xf numFmtId="0" fontId="18" fillId="0" borderId="37" xfId="1" applyFont="1" applyBorder="1" applyAlignment="1">
      <alignment horizontal="right" vertical="center"/>
    </xf>
    <xf numFmtId="0" fontId="21" fillId="0" borderId="23" xfId="1" applyFont="1" applyBorder="1" applyAlignment="1">
      <alignment horizontal="center" vertical="center"/>
    </xf>
    <xf numFmtId="0" fontId="21" fillId="0" borderId="17" xfId="1" applyFont="1" applyBorder="1" applyAlignment="1">
      <alignment horizontal="center" vertical="center"/>
    </xf>
    <xf numFmtId="0" fontId="16" fillId="0" borderId="26" xfId="1" applyBorder="1" applyAlignment="1">
      <alignment horizontal="center" vertical="center"/>
    </xf>
    <xf numFmtId="0" fontId="16" fillId="0" borderId="27" xfId="1" applyBorder="1" applyAlignment="1">
      <alignment horizontal="center" vertical="center"/>
    </xf>
    <xf numFmtId="0" fontId="19" fillId="0" borderId="34" xfId="1" applyFont="1" applyBorder="1" applyAlignment="1" applyProtection="1">
      <alignment horizontal="center" vertical="center"/>
      <protection locked="0"/>
    </xf>
    <xf numFmtId="0" fontId="19" fillId="0" borderId="16" xfId="1" applyFont="1" applyBorder="1" applyAlignment="1" applyProtection="1">
      <alignment horizontal="center" vertical="center"/>
      <protection locked="0"/>
    </xf>
    <xf numFmtId="0" fontId="19" fillId="0" borderId="35" xfId="1" applyFont="1" applyBorder="1" applyAlignment="1" applyProtection="1">
      <alignment horizontal="center" vertical="center"/>
      <protection locked="0"/>
    </xf>
    <xf numFmtId="0" fontId="19" fillId="0" borderId="31" xfId="1" applyFont="1" applyBorder="1" applyAlignment="1">
      <alignment horizontal="center" vertical="center"/>
    </xf>
    <xf numFmtId="0" fontId="19" fillId="0" borderId="33" xfId="1" applyFont="1" applyBorder="1" applyAlignment="1">
      <alignment horizontal="center" vertical="center"/>
    </xf>
    <xf numFmtId="0" fontId="16" fillId="0" borderId="42" xfId="1" applyBorder="1" applyAlignment="1">
      <alignment horizontal="center" vertical="center"/>
    </xf>
    <xf numFmtId="0" fontId="16" fillId="0" borderId="40" xfId="1" applyBorder="1" applyAlignment="1">
      <alignment horizontal="center" vertical="center"/>
    </xf>
    <xf numFmtId="0" fontId="18" fillId="0" borderId="39" xfId="1" applyFont="1" applyBorder="1" applyAlignment="1">
      <alignment horizontal="right" vertical="center"/>
    </xf>
    <xf numFmtId="0" fontId="16" fillId="0" borderId="0" xfId="1" applyAlignment="1">
      <alignment horizontal="right" vertical="center"/>
    </xf>
    <xf numFmtId="0" fontId="18" fillId="0" borderId="0" xfId="1" applyFont="1" applyAlignment="1">
      <alignment horizontal="center" vertical="center"/>
    </xf>
    <xf numFmtId="49" fontId="19" fillId="0" borderId="7" xfId="1" applyNumberFormat="1" applyFont="1" applyBorder="1" applyAlignment="1" applyProtection="1">
      <alignment horizontal="center" vertical="center"/>
      <protection locked="0"/>
    </xf>
    <xf numFmtId="0" fontId="19" fillId="0" borderId="9" xfId="1" applyFont="1" applyBorder="1" applyAlignment="1" applyProtection="1">
      <alignment horizontal="center" vertical="center"/>
      <protection locked="0"/>
    </xf>
    <xf numFmtId="0" fontId="16" fillId="0" borderId="5" xfId="1" applyBorder="1" applyAlignment="1" applyProtection="1">
      <alignment horizontal="center" vertical="center"/>
      <protection locked="0"/>
    </xf>
    <xf numFmtId="0" fontId="16" fillId="0" borderId="30" xfId="1" applyBorder="1" applyAlignment="1">
      <alignment horizontal="center" vertical="center"/>
    </xf>
    <xf numFmtId="0" fontId="16" fillId="0" borderId="1" xfId="1" applyBorder="1" applyAlignment="1">
      <alignment horizontal="center" vertical="center"/>
    </xf>
    <xf numFmtId="0" fontId="16" fillId="0" borderId="29" xfId="1" applyBorder="1" applyAlignment="1">
      <alignment horizontal="center" vertical="center"/>
    </xf>
    <xf numFmtId="0" fontId="16" fillId="0" borderId="20" xfId="1" applyBorder="1" applyAlignment="1">
      <alignment horizontal="center" vertical="center"/>
    </xf>
    <xf numFmtId="0" fontId="16" fillId="0" borderId="26" xfId="1" applyBorder="1" applyAlignment="1">
      <alignment horizontal="center" vertical="center" wrapText="1"/>
    </xf>
    <xf numFmtId="0" fontId="16" fillId="0" borderId="18" xfId="1" applyBorder="1" applyAlignment="1">
      <alignment horizontal="center" vertical="center"/>
    </xf>
    <xf numFmtId="0" fontId="16" fillId="0" borderId="6" xfId="1" applyBorder="1" applyAlignment="1">
      <alignment horizontal="center" vertical="center"/>
    </xf>
    <xf numFmtId="0" fontId="19" fillId="0" borderId="44" xfId="1" applyFont="1" applyBorder="1" applyAlignment="1" applyProtection="1">
      <alignment horizontal="center" vertical="center"/>
      <protection locked="0"/>
    </xf>
    <xf numFmtId="0" fontId="19" fillId="0" borderId="45" xfId="1" applyFont="1" applyBorder="1" applyAlignment="1" applyProtection="1">
      <alignment horizontal="center" vertical="center"/>
      <protection locked="0"/>
    </xf>
    <xf numFmtId="0" fontId="19" fillId="0" borderId="46" xfId="1" applyFont="1" applyBorder="1" applyAlignment="1" applyProtection="1">
      <alignment horizontal="center" vertical="center"/>
      <protection locked="0"/>
    </xf>
    <xf numFmtId="0" fontId="16" fillId="0" borderId="39" xfId="1" applyBorder="1" applyAlignment="1">
      <alignment horizontal="center" vertical="center"/>
    </xf>
    <xf numFmtId="0" fontId="19" fillId="0" borderId="19" xfId="1" applyFont="1" applyBorder="1" applyAlignment="1">
      <alignment horizontal="center" vertical="center"/>
    </xf>
    <xf numFmtId="0" fontId="19" fillId="0" borderId="2" xfId="1" applyFont="1" applyBorder="1" applyAlignment="1" applyProtection="1">
      <alignment horizontal="center" vertical="center"/>
      <protection locked="0"/>
    </xf>
    <xf numFmtId="0" fontId="19" fillId="0" borderId="3" xfId="1" applyFont="1" applyBorder="1" applyAlignment="1" applyProtection="1">
      <alignment horizontal="center" vertical="center"/>
      <protection locked="0"/>
    </xf>
    <xf numFmtId="0" fontId="19" fillId="0" borderId="43" xfId="1" applyFont="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22</xdr:row>
          <xdr:rowOff>200025</xdr:rowOff>
        </xdr:from>
        <xdr:to>
          <xdr:col>0</xdr:col>
          <xdr:colOff>295275</xdr:colOff>
          <xdr:row>24</xdr:row>
          <xdr:rowOff>47625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33</xdr:row>
          <xdr:rowOff>142875</xdr:rowOff>
        </xdr:from>
        <xdr:to>
          <xdr:col>0</xdr:col>
          <xdr:colOff>314325</xdr:colOff>
          <xdr:row>35</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43</xdr:row>
          <xdr:rowOff>38100</xdr:rowOff>
        </xdr:from>
        <xdr:to>
          <xdr:col>0</xdr:col>
          <xdr:colOff>304800</xdr:colOff>
          <xdr:row>44</xdr:row>
          <xdr:rowOff>85725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56</xdr:row>
          <xdr:rowOff>114300</xdr:rowOff>
        </xdr:from>
        <xdr:to>
          <xdr:col>0</xdr:col>
          <xdr:colOff>304800</xdr:colOff>
          <xdr:row>57</xdr:row>
          <xdr:rowOff>161925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243933</xdr:colOff>
      <xdr:row>0</xdr:row>
      <xdr:rowOff>92927</xdr:rowOff>
    </xdr:from>
    <xdr:to>
      <xdr:col>2</xdr:col>
      <xdr:colOff>336860</xdr:colOff>
      <xdr:row>3</xdr:row>
      <xdr:rowOff>0</xdr:rowOff>
    </xdr:to>
    <xdr:sp macro="" textlink="">
      <xdr:nvSpPr>
        <xdr:cNvPr id="6" name="角丸四角形 5"/>
        <xdr:cNvSpPr/>
      </xdr:nvSpPr>
      <xdr:spPr>
        <a:xfrm>
          <a:off x="243933" y="92927"/>
          <a:ext cx="813110" cy="313628"/>
        </a:xfrm>
        <a:prstGeom prst="roundRect">
          <a:avLst>
            <a:gd name="adj" fmla="val 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記入例</a:t>
          </a:r>
        </a:p>
      </xdr:txBody>
    </xdr:sp>
    <xdr:clientData/>
  </xdr:twoCellAnchor>
  <xdr:twoCellAnchor>
    <xdr:from>
      <xdr:col>3</xdr:col>
      <xdr:colOff>34848</xdr:colOff>
      <xdr:row>69</xdr:row>
      <xdr:rowOff>151006</xdr:rowOff>
    </xdr:from>
    <xdr:to>
      <xdr:col>7</xdr:col>
      <xdr:colOff>260738</xdr:colOff>
      <xdr:row>70</xdr:row>
      <xdr:rowOff>192795</xdr:rowOff>
    </xdr:to>
    <xdr:sp macro="" textlink="">
      <xdr:nvSpPr>
        <xdr:cNvPr id="13" name="角丸四角形 12"/>
        <xdr:cNvSpPr/>
      </xdr:nvSpPr>
      <xdr:spPr>
        <a:xfrm>
          <a:off x="1115122" y="13637012"/>
          <a:ext cx="1666256" cy="34380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rPr>
            <a:t>福祉用具の例の場合</a:t>
          </a:r>
        </a:p>
      </xdr:txBody>
    </xdr:sp>
    <xdr:clientData/>
  </xdr:twoCellAnchor>
  <xdr:twoCellAnchor>
    <xdr:from>
      <xdr:col>3</xdr:col>
      <xdr:colOff>69696</xdr:colOff>
      <xdr:row>72</xdr:row>
      <xdr:rowOff>1091890</xdr:rowOff>
    </xdr:from>
    <xdr:to>
      <xdr:col>7</xdr:col>
      <xdr:colOff>295586</xdr:colOff>
      <xdr:row>72</xdr:row>
      <xdr:rowOff>1432785</xdr:rowOff>
    </xdr:to>
    <xdr:sp macro="" textlink="">
      <xdr:nvSpPr>
        <xdr:cNvPr id="14" name="角丸四角形 13"/>
        <xdr:cNvSpPr/>
      </xdr:nvSpPr>
      <xdr:spPr>
        <a:xfrm>
          <a:off x="1149970" y="15762713"/>
          <a:ext cx="1666256" cy="34089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rPr>
            <a:t>訪問介護の例の場合</a:t>
          </a:r>
        </a:p>
      </xdr:txBody>
    </xdr:sp>
    <xdr:clientData/>
  </xdr:twoCellAnchor>
  <xdr:twoCellAnchor>
    <xdr:from>
      <xdr:col>1</xdr:col>
      <xdr:colOff>267165</xdr:colOff>
      <xdr:row>70</xdr:row>
      <xdr:rowOff>20895</xdr:rowOff>
    </xdr:from>
    <xdr:to>
      <xdr:col>3</xdr:col>
      <xdr:colOff>34848</xdr:colOff>
      <xdr:row>71</xdr:row>
      <xdr:rowOff>197469</xdr:rowOff>
    </xdr:to>
    <xdr:cxnSp macro="">
      <xdr:nvCxnSpPr>
        <xdr:cNvPr id="10" name="直線矢印コネクタ 9"/>
        <xdr:cNvCxnSpPr>
          <a:stCxn id="13" idx="1"/>
        </xdr:cNvCxnSpPr>
      </xdr:nvCxnSpPr>
      <xdr:spPr>
        <a:xfrm flipH="1">
          <a:off x="627256" y="13808913"/>
          <a:ext cx="487866" cy="46697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267165</xdr:colOff>
      <xdr:row>72</xdr:row>
      <xdr:rowOff>836342</xdr:rowOff>
    </xdr:from>
    <xdr:to>
      <xdr:col>3</xdr:col>
      <xdr:colOff>69696</xdr:colOff>
      <xdr:row>72</xdr:row>
      <xdr:rowOff>1262338</xdr:rowOff>
    </xdr:to>
    <xdr:cxnSp macro="">
      <xdr:nvCxnSpPr>
        <xdr:cNvPr id="15" name="直線矢印コネクタ 14"/>
        <xdr:cNvCxnSpPr>
          <a:stCxn id="14" idx="1"/>
        </xdr:cNvCxnSpPr>
      </xdr:nvCxnSpPr>
      <xdr:spPr>
        <a:xfrm flipH="1" flipV="1">
          <a:off x="627256" y="15507165"/>
          <a:ext cx="522714" cy="42599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58079</xdr:colOff>
      <xdr:row>82</xdr:row>
      <xdr:rowOff>290397</xdr:rowOff>
    </xdr:from>
    <xdr:to>
      <xdr:col>8</xdr:col>
      <xdr:colOff>282790</xdr:colOff>
      <xdr:row>83</xdr:row>
      <xdr:rowOff>254164</xdr:rowOff>
    </xdr:to>
    <xdr:sp macro="" textlink="">
      <xdr:nvSpPr>
        <xdr:cNvPr id="21" name="角丸四角形 20"/>
        <xdr:cNvSpPr/>
      </xdr:nvSpPr>
      <xdr:spPr>
        <a:xfrm>
          <a:off x="1498445" y="21988812"/>
          <a:ext cx="1665077" cy="42840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rPr>
            <a:t>福祉用具の例の場合</a:t>
          </a:r>
        </a:p>
      </xdr:txBody>
    </xdr:sp>
    <xdr:clientData/>
  </xdr:twoCellAnchor>
  <xdr:twoCellAnchor>
    <xdr:from>
      <xdr:col>6</xdr:col>
      <xdr:colOff>127775</xdr:colOff>
      <xdr:row>86</xdr:row>
      <xdr:rowOff>441402</xdr:rowOff>
    </xdr:from>
    <xdr:to>
      <xdr:col>10</xdr:col>
      <xdr:colOff>317717</xdr:colOff>
      <xdr:row>87</xdr:row>
      <xdr:rowOff>393839</xdr:rowOff>
    </xdr:to>
    <xdr:sp macro="" textlink="">
      <xdr:nvSpPr>
        <xdr:cNvPr id="22" name="角丸四角形 21"/>
        <xdr:cNvSpPr/>
      </xdr:nvSpPr>
      <xdr:spPr>
        <a:xfrm>
          <a:off x="2288324" y="23684725"/>
          <a:ext cx="1630308" cy="40545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rPr>
            <a:t>訪問介護の例の場合</a:t>
          </a:r>
        </a:p>
      </xdr:txBody>
    </xdr:sp>
    <xdr:clientData/>
  </xdr:twoCellAnchor>
  <xdr:twoCellAnchor>
    <xdr:from>
      <xdr:col>1</xdr:col>
      <xdr:colOff>255549</xdr:colOff>
      <xdr:row>83</xdr:row>
      <xdr:rowOff>39964</xdr:rowOff>
    </xdr:from>
    <xdr:to>
      <xdr:col>4</xdr:col>
      <xdr:colOff>58079</xdr:colOff>
      <xdr:row>85</xdr:row>
      <xdr:rowOff>162622</xdr:rowOff>
    </xdr:to>
    <xdr:cxnSp macro="">
      <xdr:nvCxnSpPr>
        <xdr:cNvPr id="18" name="直線矢印コネクタ 17"/>
        <xdr:cNvCxnSpPr>
          <a:stCxn id="21" idx="1"/>
        </xdr:cNvCxnSpPr>
      </xdr:nvCxnSpPr>
      <xdr:spPr>
        <a:xfrm flipH="1">
          <a:off x="615640" y="22203013"/>
          <a:ext cx="882805" cy="74991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255549</xdr:colOff>
      <xdr:row>86</xdr:row>
      <xdr:rowOff>290397</xdr:rowOff>
    </xdr:from>
    <xdr:to>
      <xdr:col>6</xdr:col>
      <xdr:colOff>127775</xdr:colOff>
      <xdr:row>87</xdr:row>
      <xdr:rowOff>191112</xdr:rowOff>
    </xdr:to>
    <xdr:cxnSp macro="">
      <xdr:nvCxnSpPr>
        <xdr:cNvPr id="23" name="直線矢印コネクタ 22"/>
        <xdr:cNvCxnSpPr>
          <a:stCxn id="22" idx="1"/>
        </xdr:cNvCxnSpPr>
      </xdr:nvCxnSpPr>
      <xdr:spPr>
        <a:xfrm flipH="1" flipV="1">
          <a:off x="615640" y="23533720"/>
          <a:ext cx="1672684" cy="35373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116158</xdr:colOff>
      <xdr:row>101</xdr:row>
      <xdr:rowOff>58079</xdr:rowOff>
    </xdr:from>
    <xdr:to>
      <xdr:col>18</xdr:col>
      <xdr:colOff>217088</xdr:colOff>
      <xdr:row>103</xdr:row>
      <xdr:rowOff>248683</xdr:rowOff>
    </xdr:to>
    <xdr:sp macro="" textlink="">
      <xdr:nvSpPr>
        <xdr:cNvPr id="30" name="角丸四角形 29"/>
        <xdr:cNvSpPr/>
      </xdr:nvSpPr>
      <xdr:spPr>
        <a:xfrm>
          <a:off x="5517530" y="28087134"/>
          <a:ext cx="1181204" cy="515848"/>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b="0" i="0" baseline="0">
              <a:solidFill>
                <a:schemeClr val="tx1"/>
              </a:solidFill>
              <a:effectLst/>
              <a:latin typeface="+mn-lt"/>
              <a:ea typeface="+mn-ea"/>
              <a:cs typeface="+mn-cs"/>
            </a:rPr>
            <a:t>１の①を転記してください</a:t>
          </a:r>
          <a:endParaRPr kumimoji="1" lang="ja-JP" altLang="en-US" sz="1100"/>
        </a:p>
      </xdr:txBody>
    </xdr:sp>
    <xdr:clientData/>
  </xdr:twoCellAnchor>
  <xdr:twoCellAnchor>
    <xdr:from>
      <xdr:col>14</xdr:col>
      <xdr:colOff>267165</xdr:colOff>
      <xdr:row>103</xdr:row>
      <xdr:rowOff>248683</xdr:rowOff>
    </xdr:from>
    <xdr:to>
      <xdr:col>16</xdr:col>
      <xdr:colOff>346669</xdr:colOff>
      <xdr:row>105</xdr:row>
      <xdr:rowOff>0</xdr:rowOff>
    </xdr:to>
    <xdr:cxnSp macro="">
      <xdr:nvCxnSpPr>
        <xdr:cNvPr id="26" name="直線矢印コネクタ 25"/>
        <xdr:cNvCxnSpPr>
          <a:stCxn id="30" idx="2"/>
        </xdr:cNvCxnSpPr>
      </xdr:nvCxnSpPr>
      <xdr:spPr>
        <a:xfrm flipH="1">
          <a:off x="5308445" y="28602982"/>
          <a:ext cx="799687" cy="413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81311</xdr:colOff>
      <xdr:row>107</xdr:row>
      <xdr:rowOff>46464</xdr:rowOff>
    </xdr:from>
    <xdr:to>
      <xdr:col>18</xdr:col>
      <xdr:colOff>251247</xdr:colOff>
      <xdr:row>109</xdr:row>
      <xdr:rowOff>179017</xdr:rowOff>
    </xdr:to>
    <xdr:sp macro="" textlink="">
      <xdr:nvSpPr>
        <xdr:cNvPr id="34" name="角丸四角形 33"/>
        <xdr:cNvSpPr/>
      </xdr:nvSpPr>
      <xdr:spPr>
        <a:xfrm>
          <a:off x="5122591" y="29678507"/>
          <a:ext cx="1610302" cy="550723"/>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b="0" i="0" baseline="0">
              <a:solidFill>
                <a:schemeClr val="tx1"/>
              </a:solidFill>
              <a:effectLst/>
              <a:latin typeface="+mn-lt"/>
              <a:ea typeface="+mn-ea"/>
              <a:cs typeface="+mn-cs"/>
            </a:rPr>
            <a:t>１の各サービスごとの②を転記してください</a:t>
          </a:r>
          <a:endParaRPr kumimoji="1" lang="ja-JP" altLang="en-US" sz="1100"/>
        </a:p>
      </xdr:txBody>
    </xdr:sp>
    <xdr:clientData/>
  </xdr:twoCellAnchor>
  <xdr:twoCellAnchor>
    <xdr:from>
      <xdr:col>11</xdr:col>
      <xdr:colOff>232317</xdr:colOff>
      <xdr:row>108</xdr:row>
      <xdr:rowOff>159204</xdr:rowOff>
    </xdr:from>
    <xdr:to>
      <xdr:col>14</xdr:col>
      <xdr:colOff>81311</xdr:colOff>
      <xdr:row>109</xdr:row>
      <xdr:rowOff>383324</xdr:rowOff>
    </xdr:to>
    <xdr:cxnSp macro="">
      <xdr:nvCxnSpPr>
        <xdr:cNvPr id="31" name="直線矢印コネクタ 30"/>
        <xdr:cNvCxnSpPr>
          <a:stCxn id="34" idx="1"/>
        </xdr:cNvCxnSpPr>
      </xdr:nvCxnSpPr>
      <xdr:spPr>
        <a:xfrm flipH="1">
          <a:off x="4193323" y="29953869"/>
          <a:ext cx="929268" cy="47966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243933</xdr:colOff>
      <xdr:row>123</xdr:row>
      <xdr:rowOff>69695</xdr:rowOff>
    </xdr:from>
    <xdr:to>
      <xdr:col>16</xdr:col>
      <xdr:colOff>51743</xdr:colOff>
      <xdr:row>123</xdr:row>
      <xdr:rowOff>383563</xdr:rowOff>
    </xdr:to>
    <xdr:sp macro="" textlink="">
      <xdr:nvSpPr>
        <xdr:cNvPr id="39" name="角丸四角形 38"/>
        <xdr:cNvSpPr/>
      </xdr:nvSpPr>
      <xdr:spPr>
        <a:xfrm>
          <a:off x="4204939" y="34789482"/>
          <a:ext cx="1608267" cy="313868"/>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b="0" i="0" baseline="0">
              <a:solidFill>
                <a:schemeClr val="tx1"/>
              </a:solidFill>
              <a:effectLst/>
              <a:latin typeface="+mn-lt"/>
              <a:ea typeface="+mn-ea"/>
              <a:cs typeface="+mn-cs"/>
            </a:rPr>
            <a:t>別紙３より転記してください</a:t>
          </a:r>
          <a:endParaRPr kumimoji="1" lang="ja-JP" altLang="en-US" sz="1100"/>
        </a:p>
      </xdr:txBody>
    </xdr:sp>
    <xdr:clientData/>
  </xdr:twoCellAnchor>
  <xdr:twoCellAnchor>
    <xdr:from>
      <xdr:col>13</xdr:col>
      <xdr:colOff>327884</xdr:colOff>
      <xdr:row>121</xdr:row>
      <xdr:rowOff>302012</xdr:rowOff>
    </xdr:from>
    <xdr:to>
      <xdr:col>16</xdr:col>
      <xdr:colOff>151007</xdr:colOff>
      <xdr:row>123</xdr:row>
      <xdr:rowOff>69695</xdr:rowOff>
    </xdr:to>
    <xdr:cxnSp macro="">
      <xdr:nvCxnSpPr>
        <xdr:cNvPr id="7175" name="直線矢印コネクタ 7174"/>
        <xdr:cNvCxnSpPr>
          <a:stCxn id="39" idx="0"/>
        </xdr:cNvCxnSpPr>
      </xdr:nvCxnSpPr>
      <xdr:spPr>
        <a:xfrm flipV="1">
          <a:off x="5009073" y="34185457"/>
          <a:ext cx="903397" cy="6040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220701</xdr:colOff>
      <xdr:row>121</xdr:row>
      <xdr:rowOff>313628</xdr:rowOff>
    </xdr:from>
    <xdr:to>
      <xdr:col>13</xdr:col>
      <xdr:colOff>327884</xdr:colOff>
      <xdr:row>123</xdr:row>
      <xdr:rowOff>69695</xdr:rowOff>
    </xdr:to>
    <xdr:cxnSp macro="">
      <xdr:nvCxnSpPr>
        <xdr:cNvPr id="43" name="直線矢印コネクタ 42"/>
        <xdr:cNvCxnSpPr>
          <a:stCxn id="39" idx="0"/>
        </xdr:cNvCxnSpPr>
      </xdr:nvCxnSpPr>
      <xdr:spPr>
        <a:xfrm flipH="1" flipV="1">
          <a:off x="4901890" y="34197073"/>
          <a:ext cx="107183" cy="59240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460550</xdr:colOff>
      <xdr:row>31</xdr:row>
      <xdr:rowOff>167473</xdr:rowOff>
    </xdr:from>
    <xdr:to>
      <xdr:col>4</xdr:col>
      <xdr:colOff>146117</xdr:colOff>
      <xdr:row>33</xdr:row>
      <xdr:rowOff>46676</xdr:rowOff>
    </xdr:to>
    <xdr:sp macro="" textlink="">
      <xdr:nvSpPr>
        <xdr:cNvPr id="7" name="角丸四角形 6"/>
        <xdr:cNvSpPr/>
      </xdr:nvSpPr>
      <xdr:spPr>
        <a:xfrm>
          <a:off x="3789066" y="5662665"/>
          <a:ext cx="1642903" cy="318819"/>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合計を記入してください</a:t>
          </a: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10</xdr:col>
      <xdr:colOff>104670</xdr:colOff>
      <xdr:row>29</xdr:row>
      <xdr:rowOff>52334</xdr:rowOff>
    </xdr:from>
    <xdr:to>
      <xdr:col>11</xdr:col>
      <xdr:colOff>538351</xdr:colOff>
      <xdr:row>32</xdr:row>
      <xdr:rowOff>126533</xdr:rowOff>
    </xdr:to>
    <xdr:sp macro="" textlink="">
      <xdr:nvSpPr>
        <xdr:cNvPr id="8" name="角丸四角形 7"/>
        <xdr:cNvSpPr/>
      </xdr:nvSpPr>
      <xdr:spPr>
        <a:xfrm>
          <a:off x="8970247" y="5327719"/>
          <a:ext cx="1187307" cy="513814"/>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様式１の１に転記してください</a:t>
          </a: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xdr:col>
      <xdr:colOff>1036236</xdr:colOff>
      <xdr:row>12</xdr:row>
      <xdr:rowOff>198874</xdr:rowOff>
    </xdr:from>
    <xdr:to>
      <xdr:col>2</xdr:col>
      <xdr:colOff>1900376</xdr:colOff>
      <xdr:row>18</xdr:row>
      <xdr:rowOff>75753</xdr:rowOff>
    </xdr:to>
    <xdr:sp macro="" textlink="">
      <xdr:nvSpPr>
        <xdr:cNvPr id="14" name="角丸四角形 13"/>
        <xdr:cNvSpPr/>
      </xdr:nvSpPr>
      <xdr:spPr>
        <a:xfrm>
          <a:off x="3286648" y="2407418"/>
          <a:ext cx="1942244" cy="965450"/>
        </a:xfrm>
        <a:prstGeom prst="roundRect">
          <a:avLst>
            <a:gd name="adj" fmla="val 656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一人の利用者が「こばとん訪問介護」と「こばとん東訪問介護」の両方を利用している場合、いずれか一つのみに計上してください</a:t>
          </a:r>
          <a:endPar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4</xdr:col>
      <xdr:colOff>115137</xdr:colOff>
      <xdr:row>17</xdr:row>
      <xdr:rowOff>209340</xdr:rowOff>
    </xdr:from>
    <xdr:to>
      <xdr:col>7</xdr:col>
      <xdr:colOff>94677</xdr:colOff>
      <xdr:row>23</xdr:row>
      <xdr:rowOff>190053</xdr:rowOff>
    </xdr:to>
    <xdr:sp macro="" textlink="">
      <xdr:nvSpPr>
        <xdr:cNvPr id="15" name="角丸四角形 14"/>
        <xdr:cNvSpPr/>
      </xdr:nvSpPr>
      <xdr:spPr>
        <a:xfrm>
          <a:off x="5400989" y="3286648"/>
          <a:ext cx="1769402" cy="1079751"/>
        </a:xfrm>
        <a:prstGeom prst="roundRect">
          <a:avLst>
            <a:gd name="adj" fmla="val 7184"/>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一人の利用者が「株式会社こばとん」と「（福）ウォーク松」双方を利用している場合は、利用者数の多い「（株）こばとんに計上してください</a:t>
          </a:r>
          <a:endPar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7</xdr:col>
      <xdr:colOff>188407</xdr:colOff>
      <xdr:row>12</xdr:row>
      <xdr:rowOff>73269</xdr:rowOff>
    </xdr:from>
    <xdr:to>
      <xdr:col>9</xdr:col>
      <xdr:colOff>365053</xdr:colOff>
      <xdr:row>19</xdr:row>
      <xdr:rowOff>188288</xdr:rowOff>
    </xdr:to>
    <xdr:sp macro="" textlink="">
      <xdr:nvSpPr>
        <xdr:cNvPr id="16" name="角丸四角形 15"/>
        <xdr:cNvSpPr/>
      </xdr:nvSpPr>
      <xdr:spPr>
        <a:xfrm>
          <a:off x="7264121" y="2281813"/>
          <a:ext cx="1369888" cy="1423398"/>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様式１の１に転記してください</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a:r>
          <a:b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b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同一法人で複数の事業所がサービス提供している場合は各事業所の合計を転記してください</a:t>
          </a: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9</xdr:col>
      <xdr:colOff>491951</xdr:colOff>
      <xdr:row>14</xdr:row>
      <xdr:rowOff>31401</xdr:rowOff>
    </xdr:from>
    <xdr:to>
      <xdr:col>11</xdr:col>
      <xdr:colOff>404462</xdr:colOff>
      <xdr:row>21</xdr:row>
      <xdr:rowOff>111727</xdr:rowOff>
    </xdr:to>
    <xdr:sp macro="" textlink="">
      <xdr:nvSpPr>
        <xdr:cNvPr id="17" name="角丸四角形 16"/>
        <xdr:cNvSpPr/>
      </xdr:nvSpPr>
      <xdr:spPr>
        <a:xfrm>
          <a:off x="8760907" y="2679560"/>
          <a:ext cx="1262758" cy="1168898"/>
        </a:xfrm>
        <a:prstGeom prst="roundRect">
          <a:avLst>
            <a:gd name="adj" fmla="val 9342"/>
          </a:avLst>
        </a:prstGeom>
        <a:solidFill>
          <a:sysClr val="window" lastClr="FFFFFF"/>
        </a:solidFill>
        <a:ln w="25400" cap="flat" cmpd="sng" algn="ctr">
          <a:solidFill>
            <a:sysClr val="windowText" lastClr="000000"/>
          </a:solidFill>
          <a:prstDash val="solid"/>
        </a:ln>
        <a:effectLst/>
      </xdr:spPr>
      <xdr:txBody>
        <a:bodyPr vertOverflow="clip" horzOverflow="clip" lIns="36000" tIns="36000" rIns="36000" bIns="36000"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一番件数が多い法人に✔を入れてください</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a:r>
          <a:b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b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紹介割合が１番高い法人名、紹介件数等を様式１の１に転記してください</a:t>
          </a: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9</xdr:col>
      <xdr:colOff>303544</xdr:colOff>
      <xdr:row>5</xdr:row>
      <xdr:rowOff>146539</xdr:rowOff>
    </xdr:from>
    <xdr:to>
      <xdr:col>10</xdr:col>
      <xdr:colOff>157005</xdr:colOff>
      <xdr:row>8</xdr:row>
      <xdr:rowOff>104671</xdr:rowOff>
    </xdr:to>
    <xdr:sp macro="" textlink="">
      <xdr:nvSpPr>
        <xdr:cNvPr id="18" name="楕円 17"/>
        <xdr:cNvSpPr/>
      </xdr:nvSpPr>
      <xdr:spPr>
        <a:xfrm>
          <a:off x="8572500" y="1067638"/>
          <a:ext cx="450082" cy="60708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282610</xdr:colOff>
      <xdr:row>6</xdr:row>
      <xdr:rowOff>209340</xdr:rowOff>
    </xdr:from>
    <xdr:to>
      <xdr:col>7</xdr:col>
      <xdr:colOff>136071</xdr:colOff>
      <xdr:row>12</xdr:row>
      <xdr:rowOff>41868</xdr:rowOff>
    </xdr:to>
    <xdr:sp macro="" textlink="">
      <xdr:nvSpPr>
        <xdr:cNvPr id="19" name="楕円 18"/>
        <xdr:cNvSpPr/>
      </xdr:nvSpPr>
      <xdr:spPr>
        <a:xfrm>
          <a:off x="6761703" y="1339780"/>
          <a:ext cx="450082" cy="9106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303544</xdr:colOff>
      <xdr:row>5</xdr:row>
      <xdr:rowOff>157006</xdr:rowOff>
    </xdr:from>
    <xdr:to>
      <xdr:col>5</xdr:col>
      <xdr:colOff>157005</xdr:colOff>
      <xdr:row>8</xdr:row>
      <xdr:rowOff>115138</xdr:rowOff>
    </xdr:to>
    <xdr:sp macro="" textlink="">
      <xdr:nvSpPr>
        <xdr:cNvPr id="20" name="楕円 19"/>
        <xdr:cNvSpPr/>
      </xdr:nvSpPr>
      <xdr:spPr>
        <a:xfrm>
          <a:off x="5589396" y="1078105"/>
          <a:ext cx="450082" cy="60708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157004</xdr:colOff>
      <xdr:row>34</xdr:row>
      <xdr:rowOff>83736</xdr:rowOff>
    </xdr:from>
    <xdr:to>
      <xdr:col>11</xdr:col>
      <xdr:colOff>167473</xdr:colOff>
      <xdr:row>37</xdr:row>
      <xdr:rowOff>73268</xdr:rowOff>
    </xdr:to>
    <xdr:sp macro="" textlink="">
      <xdr:nvSpPr>
        <xdr:cNvPr id="22" name="楕円 21"/>
        <xdr:cNvSpPr/>
      </xdr:nvSpPr>
      <xdr:spPr>
        <a:xfrm>
          <a:off x="5442856" y="6238351"/>
          <a:ext cx="4343820" cy="3977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929254</xdr:colOff>
      <xdr:row>7</xdr:row>
      <xdr:rowOff>31402</xdr:rowOff>
    </xdr:from>
    <xdr:to>
      <xdr:col>4</xdr:col>
      <xdr:colOff>303544</xdr:colOff>
      <xdr:row>12</xdr:row>
      <xdr:rowOff>198874</xdr:rowOff>
    </xdr:to>
    <xdr:cxnSp macro="">
      <xdr:nvCxnSpPr>
        <xdr:cNvPr id="24" name="直線矢印コネクタ 23"/>
        <xdr:cNvCxnSpPr>
          <a:stCxn id="14" idx="0"/>
          <a:endCxn id="20" idx="2"/>
        </xdr:cNvCxnSpPr>
      </xdr:nvCxnSpPr>
      <xdr:spPr>
        <a:xfrm flipV="1">
          <a:off x="4257770" y="1381649"/>
          <a:ext cx="1331626" cy="102576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403217</xdr:colOff>
      <xdr:row>9</xdr:row>
      <xdr:rowOff>5233</xdr:rowOff>
    </xdr:from>
    <xdr:to>
      <xdr:col>6</xdr:col>
      <xdr:colOff>282610</xdr:colOff>
      <xdr:row>17</xdr:row>
      <xdr:rowOff>209340</xdr:rowOff>
    </xdr:to>
    <xdr:cxnSp macro="">
      <xdr:nvCxnSpPr>
        <xdr:cNvPr id="27" name="直線矢印コネクタ 26"/>
        <xdr:cNvCxnSpPr>
          <a:stCxn id="15" idx="0"/>
          <a:endCxn id="19" idx="2"/>
        </xdr:cNvCxnSpPr>
      </xdr:nvCxnSpPr>
      <xdr:spPr>
        <a:xfrm flipV="1">
          <a:off x="6285690" y="1795096"/>
          <a:ext cx="476013" cy="149155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276730</xdr:colOff>
      <xdr:row>7</xdr:row>
      <xdr:rowOff>20935</xdr:rowOff>
    </xdr:from>
    <xdr:to>
      <xdr:col>9</xdr:col>
      <xdr:colOff>303544</xdr:colOff>
      <xdr:row>12</xdr:row>
      <xdr:rowOff>73269</xdr:rowOff>
    </xdr:to>
    <xdr:cxnSp macro="">
      <xdr:nvCxnSpPr>
        <xdr:cNvPr id="30" name="直線矢印コネクタ 29"/>
        <xdr:cNvCxnSpPr>
          <a:stCxn id="16" idx="0"/>
          <a:endCxn id="18" idx="2"/>
        </xdr:cNvCxnSpPr>
      </xdr:nvCxnSpPr>
      <xdr:spPr>
        <a:xfrm flipV="1">
          <a:off x="7949065" y="1371182"/>
          <a:ext cx="623435" cy="91063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526709</xdr:colOff>
      <xdr:row>8</xdr:row>
      <xdr:rowOff>177940</xdr:rowOff>
    </xdr:from>
    <xdr:to>
      <xdr:col>11</xdr:col>
      <xdr:colOff>198874</xdr:colOff>
      <xdr:row>14</xdr:row>
      <xdr:rowOff>31401</xdr:rowOff>
    </xdr:to>
    <xdr:cxnSp macro="">
      <xdr:nvCxnSpPr>
        <xdr:cNvPr id="33" name="直線矢印コネクタ 32"/>
        <xdr:cNvCxnSpPr>
          <a:stCxn id="17" idx="0"/>
        </xdr:cNvCxnSpPr>
      </xdr:nvCxnSpPr>
      <xdr:spPr>
        <a:xfrm flipV="1">
          <a:off x="9392286" y="1747995"/>
          <a:ext cx="425791" cy="93156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1282002</xdr:colOff>
      <xdr:row>33</xdr:row>
      <xdr:rowOff>46676</xdr:rowOff>
    </xdr:from>
    <xdr:to>
      <xdr:col>5</xdr:col>
      <xdr:colOff>196521</xdr:colOff>
      <xdr:row>34</xdr:row>
      <xdr:rowOff>141985</xdr:rowOff>
    </xdr:to>
    <xdr:cxnSp macro="">
      <xdr:nvCxnSpPr>
        <xdr:cNvPr id="36" name="直線矢印コネクタ 35"/>
        <xdr:cNvCxnSpPr>
          <a:stCxn id="7" idx="2"/>
          <a:endCxn id="22" idx="1"/>
        </xdr:cNvCxnSpPr>
      </xdr:nvCxnSpPr>
      <xdr:spPr>
        <a:xfrm>
          <a:off x="4610518" y="5981484"/>
          <a:ext cx="1468476" cy="31511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167472</xdr:colOff>
      <xdr:row>32</xdr:row>
      <xdr:rowOff>126533</xdr:rowOff>
    </xdr:from>
    <xdr:to>
      <xdr:col>10</xdr:col>
      <xdr:colOff>698324</xdr:colOff>
      <xdr:row>34</xdr:row>
      <xdr:rowOff>136072</xdr:rowOff>
    </xdr:to>
    <xdr:cxnSp macro="">
      <xdr:nvCxnSpPr>
        <xdr:cNvPr id="39" name="直線矢印コネクタ 38"/>
        <xdr:cNvCxnSpPr>
          <a:stCxn id="8" idx="2"/>
        </xdr:cNvCxnSpPr>
      </xdr:nvCxnSpPr>
      <xdr:spPr>
        <a:xfrm flipH="1">
          <a:off x="9033049" y="5841533"/>
          <a:ext cx="530852" cy="44915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900165</xdr:colOff>
      <xdr:row>8</xdr:row>
      <xdr:rowOff>94203</xdr:rowOff>
    </xdr:from>
    <xdr:to>
      <xdr:col>0</xdr:col>
      <xdr:colOff>2118937</xdr:colOff>
      <xdr:row>12</xdr:row>
      <xdr:rowOff>135949</xdr:rowOff>
    </xdr:to>
    <xdr:sp macro="" textlink="">
      <xdr:nvSpPr>
        <xdr:cNvPr id="44" name="角丸四角形 43"/>
        <xdr:cNvSpPr/>
      </xdr:nvSpPr>
      <xdr:spPr>
        <a:xfrm>
          <a:off x="900165" y="1664258"/>
          <a:ext cx="1218772" cy="680235"/>
        </a:xfrm>
        <a:prstGeom prst="roundRect">
          <a:avLst>
            <a:gd name="adj" fmla="val 6468"/>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同一法人で複数の事業所がサービス提供している場合</a:t>
          </a: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0</xdr:col>
      <xdr:colOff>2103874</xdr:colOff>
      <xdr:row>7</xdr:row>
      <xdr:rowOff>0</xdr:rowOff>
    </xdr:from>
    <xdr:to>
      <xdr:col>1</xdr:col>
      <xdr:colOff>251209</xdr:colOff>
      <xdr:row>8</xdr:row>
      <xdr:rowOff>94203</xdr:rowOff>
    </xdr:to>
    <xdr:cxnSp macro="">
      <xdr:nvCxnSpPr>
        <xdr:cNvPr id="46" name="直線矢印コネクタ 45"/>
        <xdr:cNvCxnSpPr>
          <a:endCxn id="48" idx="2"/>
        </xdr:cNvCxnSpPr>
      </xdr:nvCxnSpPr>
      <xdr:spPr>
        <a:xfrm flipV="1">
          <a:off x="2103874" y="1350247"/>
          <a:ext cx="397747" cy="31401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251209</xdr:colOff>
      <xdr:row>5</xdr:row>
      <xdr:rowOff>125604</xdr:rowOff>
    </xdr:from>
    <xdr:to>
      <xdr:col>2</xdr:col>
      <xdr:colOff>94205</xdr:colOff>
      <xdr:row>8</xdr:row>
      <xdr:rowOff>83736</xdr:rowOff>
    </xdr:to>
    <xdr:sp macro="" textlink="">
      <xdr:nvSpPr>
        <xdr:cNvPr id="48" name="楕円 47"/>
        <xdr:cNvSpPr/>
      </xdr:nvSpPr>
      <xdr:spPr>
        <a:xfrm>
          <a:off x="2501621" y="1046703"/>
          <a:ext cx="921100" cy="60708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892970</xdr:colOff>
      <xdr:row>12</xdr:row>
      <xdr:rowOff>178594</xdr:rowOff>
    </xdr:from>
    <xdr:to>
      <xdr:col>2</xdr:col>
      <xdr:colOff>1763651</xdr:colOff>
      <xdr:row>18</xdr:row>
      <xdr:rowOff>72481</xdr:rowOff>
    </xdr:to>
    <xdr:sp macro="" textlink="">
      <xdr:nvSpPr>
        <xdr:cNvPr id="4" name="角丸四角形 3"/>
        <xdr:cNvSpPr/>
      </xdr:nvSpPr>
      <xdr:spPr>
        <a:xfrm>
          <a:off x="3143251" y="2369344"/>
          <a:ext cx="1942244" cy="965450"/>
        </a:xfrm>
        <a:prstGeom prst="roundRect">
          <a:avLst>
            <a:gd name="adj" fmla="val 656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一人の利用者が「こばとんデイサービス」と「こばとんイーストデイサービス」の両方を利用している場合、いずれか一つのみに計上してください</a:t>
          </a:r>
          <a:endPar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xdr:col>
      <xdr:colOff>1833562</xdr:colOff>
      <xdr:row>18</xdr:row>
      <xdr:rowOff>154781</xdr:rowOff>
    </xdr:from>
    <xdr:to>
      <xdr:col>6</xdr:col>
      <xdr:colOff>459714</xdr:colOff>
      <xdr:row>24</xdr:row>
      <xdr:rowOff>162970</xdr:rowOff>
    </xdr:to>
    <xdr:sp macro="" textlink="">
      <xdr:nvSpPr>
        <xdr:cNvPr id="5" name="角丸四角形 4"/>
        <xdr:cNvSpPr/>
      </xdr:nvSpPr>
      <xdr:spPr>
        <a:xfrm>
          <a:off x="5155406" y="3417094"/>
          <a:ext cx="1769402" cy="1079751"/>
        </a:xfrm>
        <a:prstGeom prst="roundRect">
          <a:avLst>
            <a:gd name="adj" fmla="val 7184"/>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一人の利用者が「株式会社こばとん」と「（福）ウォーク松」双方を利用している場合は、利用者数の多い「（株）こばとんに計上してください</a:t>
          </a:r>
          <a:endPar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7</xdr:col>
      <xdr:colOff>154782</xdr:colOff>
      <xdr:row>13</xdr:row>
      <xdr:rowOff>47624</xdr:rowOff>
    </xdr:from>
    <xdr:to>
      <xdr:col>9</xdr:col>
      <xdr:colOff>334045</xdr:colOff>
      <xdr:row>21</xdr:row>
      <xdr:rowOff>185147</xdr:rowOff>
    </xdr:to>
    <xdr:sp macro="" textlink="">
      <xdr:nvSpPr>
        <xdr:cNvPr id="6" name="角丸四角形 5"/>
        <xdr:cNvSpPr/>
      </xdr:nvSpPr>
      <xdr:spPr>
        <a:xfrm>
          <a:off x="7215188" y="2452687"/>
          <a:ext cx="1369888" cy="1423398"/>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様式１の１に転記してください</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a:r>
          <a:b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b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同一法人で複数の事業所がサービス提供している場合は各事業所の合計を転記してください</a:t>
          </a: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9</xdr:col>
      <xdr:colOff>571500</xdr:colOff>
      <xdr:row>14</xdr:row>
      <xdr:rowOff>71438</xdr:rowOff>
    </xdr:from>
    <xdr:to>
      <xdr:col>11</xdr:col>
      <xdr:colOff>488851</xdr:colOff>
      <xdr:row>21</xdr:row>
      <xdr:rowOff>158071</xdr:rowOff>
    </xdr:to>
    <xdr:sp macro="" textlink="">
      <xdr:nvSpPr>
        <xdr:cNvPr id="7" name="角丸四角形 6"/>
        <xdr:cNvSpPr/>
      </xdr:nvSpPr>
      <xdr:spPr>
        <a:xfrm>
          <a:off x="8822531" y="2690813"/>
          <a:ext cx="1262758" cy="1158196"/>
        </a:xfrm>
        <a:prstGeom prst="roundRect">
          <a:avLst>
            <a:gd name="adj" fmla="val 6935"/>
          </a:avLst>
        </a:prstGeom>
        <a:solidFill>
          <a:sysClr val="window" lastClr="FFFFFF"/>
        </a:solidFill>
        <a:ln w="25400" cap="flat" cmpd="sng" algn="ctr">
          <a:solidFill>
            <a:sysClr val="windowText" lastClr="000000"/>
          </a:solidFill>
          <a:prstDash val="solid"/>
        </a:ln>
        <a:effectLst/>
      </xdr:spPr>
      <xdr:txBody>
        <a:bodyPr vertOverflow="clip" horzOverflow="clip" lIns="36000" tIns="36000" rIns="36000" bIns="36000"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一番件数が多い法人に✔を入れてください</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a:r>
          <a:b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b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紹介割合が１番高い法人名、紹介件数等を様式１の１に転記してください</a:t>
          </a: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0</xdr:col>
      <xdr:colOff>988219</xdr:colOff>
      <xdr:row>8</xdr:row>
      <xdr:rowOff>83344</xdr:rowOff>
    </xdr:from>
    <xdr:to>
      <xdr:col>0</xdr:col>
      <xdr:colOff>2206991</xdr:colOff>
      <xdr:row>12</xdr:row>
      <xdr:rowOff>132548</xdr:rowOff>
    </xdr:to>
    <xdr:sp macro="" textlink="">
      <xdr:nvSpPr>
        <xdr:cNvPr id="8" name="角丸四角形 7"/>
        <xdr:cNvSpPr/>
      </xdr:nvSpPr>
      <xdr:spPr>
        <a:xfrm>
          <a:off x="988219" y="1643063"/>
          <a:ext cx="1218772" cy="680235"/>
        </a:xfrm>
        <a:prstGeom prst="roundRect">
          <a:avLst>
            <a:gd name="adj" fmla="val 4895"/>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同一法人で複数の事業所がサービス提供している場合</a:t>
          </a: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9</xdr:col>
      <xdr:colOff>535781</xdr:colOff>
      <xdr:row>29</xdr:row>
      <xdr:rowOff>11907</xdr:rowOff>
    </xdr:from>
    <xdr:to>
      <xdr:col>11</xdr:col>
      <xdr:colOff>377681</xdr:colOff>
      <xdr:row>32</xdr:row>
      <xdr:rowOff>97096</xdr:rowOff>
    </xdr:to>
    <xdr:sp macro="" textlink="">
      <xdr:nvSpPr>
        <xdr:cNvPr id="11" name="角丸四角形 10"/>
        <xdr:cNvSpPr/>
      </xdr:nvSpPr>
      <xdr:spPr>
        <a:xfrm>
          <a:off x="8786812" y="5203032"/>
          <a:ext cx="1187307" cy="513814"/>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様式１の１に転記してください</a:t>
          </a: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4</xdr:col>
      <xdr:colOff>95251</xdr:colOff>
      <xdr:row>34</xdr:row>
      <xdr:rowOff>107156</xdr:rowOff>
    </xdr:from>
    <xdr:to>
      <xdr:col>11</xdr:col>
      <xdr:colOff>83344</xdr:colOff>
      <xdr:row>37</xdr:row>
      <xdr:rowOff>35318</xdr:rowOff>
    </xdr:to>
    <xdr:sp macro="" textlink="">
      <xdr:nvSpPr>
        <xdr:cNvPr id="13" name="Oval 10"/>
        <xdr:cNvSpPr>
          <a:spLocks noChangeArrowheads="1"/>
        </xdr:cNvSpPr>
      </xdr:nvSpPr>
      <xdr:spPr bwMode="auto">
        <a:xfrm>
          <a:off x="5369720" y="6155531"/>
          <a:ext cx="4310062" cy="321068"/>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321469</xdr:colOff>
      <xdr:row>5</xdr:row>
      <xdr:rowOff>107157</xdr:rowOff>
    </xdr:from>
    <xdr:to>
      <xdr:col>5</xdr:col>
      <xdr:colOff>125458</xdr:colOff>
      <xdr:row>8</xdr:row>
      <xdr:rowOff>102715</xdr:rowOff>
    </xdr:to>
    <xdr:sp macro="" textlink="">
      <xdr:nvSpPr>
        <xdr:cNvPr id="17" name="Oval 8"/>
        <xdr:cNvSpPr>
          <a:spLocks noChangeArrowheads="1"/>
        </xdr:cNvSpPr>
      </xdr:nvSpPr>
      <xdr:spPr bwMode="auto">
        <a:xfrm>
          <a:off x="5595938" y="1023938"/>
          <a:ext cx="399301" cy="63849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333375</xdr:colOff>
      <xdr:row>6</xdr:row>
      <xdr:rowOff>178593</xdr:rowOff>
    </xdr:from>
    <xdr:to>
      <xdr:col>7</xdr:col>
      <xdr:colOff>137364</xdr:colOff>
      <xdr:row>12</xdr:row>
      <xdr:rowOff>71437</xdr:rowOff>
    </xdr:to>
    <xdr:sp macro="" textlink="">
      <xdr:nvSpPr>
        <xdr:cNvPr id="18" name="Oval 8"/>
        <xdr:cNvSpPr>
          <a:spLocks noChangeArrowheads="1"/>
        </xdr:cNvSpPr>
      </xdr:nvSpPr>
      <xdr:spPr bwMode="auto">
        <a:xfrm>
          <a:off x="6798469" y="1309687"/>
          <a:ext cx="399301" cy="952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321469</xdr:colOff>
      <xdr:row>5</xdr:row>
      <xdr:rowOff>130969</xdr:rowOff>
    </xdr:from>
    <xdr:to>
      <xdr:col>10</xdr:col>
      <xdr:colOff>125457</xdr:colOff>
      <xdr:row>8</xdr:row>
      <xdr:rowOff>126527</xdr:rowOff>
    </xdr:to>
    <xdr:sp macro="" textlink="">
      <xdr:nvSpPr>
        <xdr:cNvPr id="20" name="Oval 8"/>
        <xdr:cNvSpPr>
          <a:spLocks noChangeArrowheads="1"/>
        </xdr:cNvSpPr>
      </xdr:nvSpPr>
      <xdr:spPr bwMode="auto">
        <a:xfrm>
          <a:off x="8572500" y="1047750"/>
          <a:ext cx="399301" cy="63849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2202656</xdr:colOff>
      <xdr:row>6</xdr:row>
      <xdr:rowOff>95250</xdr:rowOff>
    </xdr:from>
    <xdr:to>
      <xdr:col>1</xdr:col>
      <xdr:colOff>297656</xdr:colOff>
      <xdr:row>8</xdr:row>
      <xdr:rowOff>83343</xdr:rowOff>
    </xdr:to>
    <xdr:cxnSp macro="">
      <xdr:nvCxnSpPr>
        <xdr:cNvPr id="22" name="直線矢印コネクタ 21"/>
        <xdr:cNvCxnSpPr/>
      </xdr:nvCxnSpPr>
      <xdr:spPr>
        <a:xfrm flipV="1">
          <a:off x="2202656" y="1226344"/>
          <a:ext cx="345281" cy="41671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2202656</xdr:colOff>
      <xdr:row>7</xdr:row>
      <xdr:rowOff>119064</xdr:rowOff>
    </xdr:from>
    <xdr:to>
      <xdr:col>1</xdr:col>
      <xdr:colOff>333375</xdr:colOff>
      <xdr:row>8</xdr:row>
      <xdr:rowOff>83343</xdr:rowOff>
    </xdr:to>
    <xdr:cxnSp macro="">
      <xdr:nvCxnSpPr>
        <xdr:cNvPr id="24" name="直線矢印コネクタ 23"/>
        <xdr:cNvCxnSpPr/>
      </xdr:nvCxnSpPr>
      <xdr:spPr>
        <a:xfrm flipV="1">
          <a:off x="2202656" y="1464470"/>
          <a:ext cx="381000" cy="17859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1762126</xdr:colOff>
      <xdr:row>6</xdr:row>
      <xdr:rowOff>212092</xdr:rowOff>
    </xdr:from>
    <xdr:to>
      <xdr:col>4</xdr:col>
      <xdr:colOff>321469</xdr:colOff>
      <xdr:row>12</xdr:row>
      <xdr:rowOff>202405</xdr:rowOff>
    </xdr:to>
    <xdr:cxnSp macro="">
      <xdr:nvCxnSpPr>
        <xdr:cNvPr id="27" name="直線矢印コネクタ 26"/>
        <xdr:cNvCxnSpPr>
          <a:endCxn id="17" idx="2"/>
        </xdr:cNvCxnSpPr>
      </xdr:nvCxnSpPr>
      <xdr:spPr>
        <a:xfrm flipV="1">
          <a:off x="5083970" y="1343186"/>
          <a:ext cx="511968" cy="104996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214313</xdr:colOff>
      <xdr:row>9</xdr:row>
      <xdr:rowOff>11906</xdr:rowOff>
    </xdr:from>
    <xdr:to>
      <xdr:col>6</xdr:col>
      <xdr:colOff>333375</xdr:colOff>
      <xdr:row>18</xdr:row>
      <xdr:rowOff>142873</xdr:rowOff>
    </xdr:to>
    <xdr:cxnSp macro="">
      <xdr:nvCxnSpPr>
        <xdr:cNvPr id="29" name="直線矢印コネクタ 28"/>
        <xdr:cNvCxnSpPr>
          <a:endCxn id="18" idx="2"/>
        </xdr:cNvCxnSpPr>
      </xdr:nvCxnSpPr>
      <xdr:spPr>
        <a:xfrm flipV="1">
          <a:off x="6084094" y="1785937"/>
          <a:ext cx="714375" cy="161924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214313</xdr:colOff>
      <xdr:row>7</xdr:row>
      <xdr:rowOff>21592</xdr:rowOff>
    </xdr:from>
    <xdr:to>
      <xdr:col>9</xdr:col>
      <xdr:colOff>321469</xdr:colOff>
      <xdr:row>13</xdr:row>
      <xdr:rowOff>35717</xdr:rowOff>
    </xdr:to>
    <xdr:cxnSp macro="">
      <xdr:nvCxnSpPr>
        <xdr:cNvPr id="31" name="直線矢印コネクタ 30"/>
        <xdr:cNvCxnSpPr>
          <a:endCxn id="20" idx="2"/>
        </xdr:cNvCxnSpPr>
      </xdr:nvCxnSpPr>
      <xdr:spPr>
        <a:xfrm flipV="1">
          <a:off x="7870032" y="1366998"/>
          <a:ext cx="702468" cy="107378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535782</xdr:colOff>
      <xdr:row>8</xdr:row>
      <xdr:rowOff>166687</xdr:rowOff>
    </xdr:from>
    <xdr:to>
      <xdr:col>11</xdr:col>
      <xdr:colOff>166687</xdr:colOff>
      <xdr:row>14</xdr:row>
      <xdr:rowOff>71437</xdr:rowOff>
    </xdr:to>
    <xdr:cxnSp macro="">
      <xdr:nvCxnSpPr>
        <xdr:cNvPr id="33" name="直線矢印コネクタ 32"/>
        <xdr:cNvCxnSpPr/>
      </xdr:nvCxnSpPr>
      <xdr:spPr>
        <a:xfrm flipV="1">
          <a:off x="9382126" y="1726406"/>
          <a:ext cx="380999" cy="96440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202244</xdr:colOff>
      <xdr:row>32</xdr:row>
      <xdr:rowOff>71436</xdr:rowOff>
    </xdr:from>
    <xdr:to>
      <xdr:col>10</xdr:col>
      <xdr:colOff>547688</xdr:colOff>
      <xdr:row>34</xdr:row>
      <xdr:rowOff>154175</xdr:rowOff>
    </xdr:to>
    <xdr:cxnSp macro="">
      <xdr:nvCxnSpPr>
        <xdr:cNvPr id="35" name="直線矢印コネクタ 34"/>
        <xdr:cNvCxnSpPr>
          <a:endCxn id="13" idx="7"/>
        </xdr:cNvCxnSpPr>
      </xdr:nvCxnSpPr>
      <xdr:spPr>
        <a:xfrm flipH="1">
          <a:off x="9048588" y="5691186"/>
          <a:ext cx="345444" cy="511364"/>
        </a:xfrm>
        <a:prstGeom prst="straightConnector1">
          <a:avLst/>
        </a:prstGeom>
        <a:noFill/>
        <a:ln w="6350" cap="flat" cmpd="sng" algn="ctr">
          <a:solidFill>
            <a:srgbClr val="FF0000"/>
          </a:solidFill>
          <a:prstDash val="solid"/>
          <a:miter lim="800000"/>
          <a:tailEnd type="triangle"/>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381001</xdr:colOff>
      <xdr:row>13</xdr:row>
      <xdr:rowOff>11906</xdr:rowOff>
    </xdr:from>
    <xdr:to>
      <xdr:col>10</xdr:col>
      <xdr:colOff>453134</xdr:colOff>
      <xdr:row>19</xdr:row>
      <xdr:rowOff>133054</xdr:rowOff>
    </xdr:to>
    <xdr:sp macro="" textlink="">
      <xdr:nvSpPr>
        <xdr:cNvPr id="3" name="角丸四角形 2"/>
        <xdr:cNvSpPr/>
      </xdr:nvSpPr>
      <xdr:spPr>
        <a:xfrm>
          <a:off x="8012907" y="2405062"/>
          <a:ext cx="1262758" cy="1168898"/>
        </a:xfrm>
        <a:prstGeom prst="roundRect">
          <a:avLst>
            <a:gd name="adj" fmla="val 5680"/>
          </a:avLst>
        </a:prstGeom>
        <a:solidFill>
          <a:sysClr val="window" lastClr="FFFFFF"/>
        </a:solidFill>
        <a:ln w="25400" cap="flat" cmpd="sng" algn="ctr">
          <a:solidFill>
            <a:sysClr val="windowText" lastClr="000000"/>
          </a:solidFill>
          <a:prstDash val="solid"/>
        </a:ln>
        <a:effectLst/>
      </xdr:spPr>
      <xdr:txBody>
        <a:bodyPr vertOverflow="clip" horzOverflow="clip" lIns="36000" tIns="36000" rIns="36000" bIns="36000"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一番件数が多い法人に✔を入れてください</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a:r>
          <a:b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b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紹介割合が１番高い法人名、紹介件数等を様式１の１に転記してください</a:t>
          </a: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10</xdr:col>
      <xdr:colOff>47625</xdr:colOff>
      <xdr:row>29</xdr:row>
      <xdr:rowOff>142876</xdr:rowOff>
    </xdr:from>
    <xdr:to>
      <xdr:col>11</xdr:col>
      <xdr:colOff>484838</xdr:colOff>
      <xdr:row>33</xdr:row>
      <xdr:rowOff>13752</xdr:rowOff>
    </xdr:to>
    <xdr:sp macro="" textlink="">
      <xdr:nvSpPr>
        <xdr:cNvPr id="5" name="角丸四角形 4"/>
        <xdr:cNvSpPr/>
      </xdr:nvSpPr>
      <xdr:spPr>
        <a:xfrm>
          <a:off x="8870156" y="5298282"/>
          <a:ext cx="1187307" cy="513814"/>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様式１の１に転記してください</a:t>
          </a: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4</xdr:col>
      <xdr:colOff>309563</xdr:colOff>
      <xdr:row>34</xdr:row>
      <xdr:rowOff>23812</xdr:rowOff>
    </xdr:from>
    <xdr:to>
      <xdr:col>11</xdr:col>
      <xdr:colOff>83344</xdr:colOff>
      <xdr:row>37</xdr:row>
      <xdr:rowOff>107156</xdr:rowOff>
    </xdr:to>
    <xdr:sp macro="" textlink="">
      <xdr:nvSpPr>
        <xdr:cNvPr id="6" name="楕円 5"/>
        <xdr:cNvSpPr/>
      </xdr:nvSpPr>
      <xdr:spPr>
        <a:xfrm>
          <a:off x="5560219" y="6036468"/>
          <a:ext cx="4095750" cy="48815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417067</xdr:colOff>
      <xdr:row>8</xdr:row>
      <xdr:rowOff>166687</xdr:rowOff>
    </xdr:from>
    <xdr:to>
      <xdr:col>11</xdr:col>
      <xdr:colOff>154781</xdr:colOff>
      <xdr:row>13</xdr:row>
      <xdr:rowOff>11906</xdr:rowOff>
    </xdr:to>
    <xdr:cxnSp macro="">
      <xdr:nvCxnSpPr>
        <xdr:cNvPr id="8" name="直線矢印コネクタ 7"/>
        <xdr:cNvCxnSpPr>
          <a:stCxn id="3" idx="0"/>
        </xdr:cNvCxnSpPr>
      </xdr:nvCxnSpPr>
      <xdr:spPr>
        <a:xfrm flipV="1">
          <a:off x="8644286" y="1726406"/>
          <a:ext cx="1083120" cy="67865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233629</xdr:colOff>
      <xdr:row>33</xdr:row>
      <xdr:rowOff>11907</xdr:rowOff>
    </xdr:from>
    <xdr:to>
      <xdr:col>10</xdr:col>
      <xdr:colOff>571500</xdr:colOff>
      <xdr:row>34</xdr:row>
      <xdr:rowOff>95301</xdr:rowOff>
    </xdr:to>
    <xdr:cxnSp macro="">
      <xdr:nvCxnSpPr>
        <xdr:cNvPr id="10" name="直線矢印コネクタ 9"/>
        <xdr:cNvCxnSpPr>
          <a:endCxn id="6" idx="7"/>
        </xdr:cNvCxnSpPr>
      </xdr:nvCxnSpPr>
      <xdr:spPr>
        <a:xfrm flipH="1">
          <a:off x="9056160" y="5810251"/>
          <a:ext cx="337871" cy="29770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357188</xdr:colOff>
      <xdr:row>6</xdr:row>
      <xdr:rowOff>142874</xdr:rowOff>
    </xdr:from>
    <xdr:to>
      <xdr:col>5</xdr:col>
      <xdr:colOff>119063</xdr:colOff>
      <xdr:row>9</xdr:row>
      <xdr:rowOff>59531</xdr:rowOff>
    </xdr:to>
    <xdr:sp macro="" textlink="">
      <xdr:nvSpPr>
        <xdr:cNvPr id="3" name="Oval 8"/>
        <xdr:cNvSpPr>
          <a:spLocks noChangeArrowheads="1"/>
        </xdr:cNvSpPr>
      </xdr:nvSpPr>
      <xdr:spPr bwMode="auto">
        <a:xfrm>
          <a:off x="5631657" y="1226343"/>
          <a:ext cx="357187" cy="488157"/>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357188</xdr:colOff>
      <xdr:row>8</xdr:row>
      <xdr:rowOff>0</xdr:rowOff>
    </xdr:from>
    <xdr:to>
      <xdr:col>7</xdr:col>
      <xdr:colOff>119063</xdr:colOff>
      <xdr:row>13</xdr:row>
      <xdr:rowOff>35719</xdr:rowOff>
    </xdr:to>
    <xdr:sp macro="" textlink="">
      <xdr:nvSpPr>
        <xdr:cNvPr id="5" name="Oval 8"/>
        <xdr:cNvSpPr>
          <a:spLocks noChangeArrowheads="1"/>
        </xdr:cNvSpPr>
      </xdr:nvSpPr>
      <xdr:spPr bwMode="auto">
        <a:xfrm>
          <a:off x="6822282" y="1476375"/>
          <a:ext cx="357187" cy="762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190500</xdr:colOff>
      <xdr:row>3</xdr:row>
      <xdr:rowOff>119063</xdr:rowOff>
    </xdr:from>
    <xdr:to>
      <xdr:col>11</xdr:col>
      <xdr:colOff>150018</xdr:colOff>
      <xdr:row>6</xdr:row>
      <xdr:rowOff>19050</xdr:rowOff>
    </xdr:to>
    <xdr:sp macro="" textlink="">
      <xdr:nvSpPr>
        <xdr:cNvPr id="7" name="角丸四角形 6"/>
        <xdr:cNvSpPr/>
      </xdr:nvSpPr>
      <xdr:spPr>
        <a:xfrm>
          <a:off x="8441531" y="559594"/>
          <a:ext cx="1304925" cy="542925"/>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lIns="36000" tIns="36000" rIns="36000" bIns="36000"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一番件数が多い法人に✔を入れてください</a:t>
          </a: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95250</xdr:colOff>
      <xdr:row>15</xdr:row>
      <xdr:rowOff>11906</xdr:rowOff>
    </xdr:from>
    <xdr:to>
      <xdr:col>11</xdr:col>
      <xdr:colOff>573881</xdr:colOff>
      <xdr:row>19</xdr:row>
      <xdr:rowOff>126207</xdr:rowOff>
    </xdr:to>
    <xdr:sp macro="" textlink="">
      <xdr:nvSpPr>
        <xdr:cNvPr id="8" name="角丸四角形 7"/>
        <xdr:cNvSpPr/>
      </xdr:nvSpPr>
      <xdr:spPr>
        <a:xfrm>
          <a:off x="8941594" y="2595562"/>
          <a:ext cx="1228725" cy="685801"/>
        </a:xfrm>
        <a:prstGeom prst="roundRect">
          <a:avLst>
            <a:gd name="adj" fmla="val 6945"/>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a:t>
          </a:r>
          <a:r>
            <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a:t>
          </a:r>
          <a:r>
            <a:rPr kumimoji="0"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の３の</a:t>
          </a:r>
          <a:r>
            <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正当な理由（５）関係</a:t>
          </a:r>
          <a:r>
            <a:rPr kumimoji="0"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②に転記してください</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0</xdr:colOff>
      <xdr:row>16</xdr:row>
      <xdr:rowOff>0</xdr:rowOff>
    </xdr:from>
    <xdr:to>
      <xdr:col>9</xdr:col>
      <xdr:colOff>357188</xdr:colOff>
      <xdr:row>22</xdr:row>
      <xdr:rowOff>161925</xdr:rowOff>
    </xdr:to>
    <xdr:sp macro="" textlink="">
      <xdr:nvSpPr>
        <xdr:cNvPr id="9" name="角丸四角形 8"/>
        <xdr:cNvSpPr/>
      </xdr:nvSpPr>
      <xdr:spPr>
        <a:xfrm>
          <a:off x="6465094" y="2774156"/>
          <a:ext cx="2143125" cy="923925"/>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一人の利用者が「（株）こばとん」と「（福）ウォーク松」双方を利用している場合は、利用者数の多い「（株）こばとんに計上してください</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xdr:col>
      <xdr:colOff>369093</xdr:colOff>
      <xdr:row>14</xdr:row>
      <xdr:rowOff>71437</xdr:rowOff>
    </xdr:from>
    <xdr:to>
      <xdr:col>4</xdr:col>
      <xdr:colOff>426243</xdr:colOff>
      <xdr:row>20</xdr:row>
      <xdr:rowOff>23812</xdr:rowOff>
    </xdr:to>
    <xdr:sp macro="" textlink="">
      <xdr:nvSpPr>
        <xdr:cNvPr id="10" name="角丸四角形 9"/>
        <xdr:cNvSpPr/>
      </xdr:nvSpPr>
      <xdr:spPr>
        <a:xfrm>
          <a:off x="3690937" y="2464593"/>
          <a:ext cx="2009775" cy="904875"/>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一人の利用者が「こばとん訪問介護」と「こばとん東訪問介護」の両方を利用している場合、いずれか一つのみに計上してください</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71438</xdr:colOff>
      <xdr:row>29</xdr:row>
      <xdr:rowOff>0</xdr:rowOff>
    </xdr:from>
    <xdr:to>
      <xdr:col>11</xdr:col>
      <xdr:colOff>550069</xdr:colOff>
      <xdr:row>33</xdr:row>
      <xdr:rowOff>104775</xdr:rowOff>
    </xdr:to>
    <xdr:sp macro="" textlink="">
      <xdr:nvSpPr>
        <xdr:cNvPr id="14" name="角丸四角形 13"/>
        <xdr:cNvSpPr/>
      </xdr:nvSpPr>
      <xdr:spPr>
        <a:xfrm>
          <a:off x="8917782" y="4631531"/>
          <a:ext cx="1228725" cy="676275"/>
        </a:xfrm>
        <a:prstGeom prst="roundRect">
          <a:avLst>
            <a:gd name="adj" fmla="val 5399"/>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様式１の３の正当な理由（５）関係①に転記してください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247650</xdr:colOff>
      <xdr:row>6</xdr:row>
      <xdr:rowOff>19050</xdr:rowOff>
    </xdr:from>
    <xdr:to>
      <xdr:col>11</xdr:col>
      <xdr:colOff>178593</xdr:colOff>
      <xdr:row>8</xdr:row>
      <xdr:rowOff>95250</xdr:rowOff>
    </xdr:to>
    <xdr:cxnSp macro="">
      <xdr:nvCxnSpPr>
        <xdr:cNvPr id="16" name="直線矢印コネクタ 15"/>
        <xdr:cNvCxnSpPr>
          <a:stCxn id="7" idx="2"/>
        </xdr:cNvCxnSpPr>
      </xdr:nvCxnSpPr>
      <xdr:spPr>
        <a:xfrm>
          <a:off x="9093994" y="1102519"/>
          <a:ext cx="681037" cy="46910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119063</xdr:colOff>
      <xdr:row>10</xdr:row>
      <xdr:rowOff>23812</xdr:rowOff>
    </xdr:from>
    <xdr:to>
      <xdr:col>7</xdr:col>
      <xdr:colOff>476251</xdr:colOff>
      <xdr:row>16</xdr:row>
      <xdr:rowOff>0</xdr:rowOff>
    </xdr:to>
    <xdr:cxnSp macro="">
      <xdr:nvCxnSpPr>
        <xdr:cNvPr id="19" name="直線矢印コネクタ 18"/>
        <xdr:cNvCxnSpPr>
          <a:stCxn id="9" idx="0"/>
          <a:endCxn id="5" idx="6"/>
        </xdr:cNvCxnSpPr>
      </xdr:nvCxnSpPr>
      <xdr:spPr>
        <a:xfrm flipH="1" flipV="1">
          <a:off x="7179469" y="1857375"/>
          <a:ext cx="357188" cy="91678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1373981</xdr:colOff>
      <xdr:row>7</xdr:row>
      <xdr:rowOff>172641</xdr:rowOff>
    </xdr:from>
    <xdr:to>
      <xdr:col>4</xdr:col>
      <xdr:colOff>357188</xdr:colOff>
      <xdr:row>14</xdr:row>
      <xdr:rowOff>71437</xdr:rowOff>
    </xdr:to>
    <xdr:cxnSp macro="">
      <xdr:nvCxnSpPr>
        <xdr:cNvPr id="22" name="直線矢印コネクタ 21"/>
        <xdr:cNvCxnSpPr>
          <a:stCxn id="10" idx="0"/>
          <a:endCxn id="3" idx="2"/>
        </xdr:cNvCxnSpPr>
      </xdr:nvCxnSpPr>
      <xdr:spPr>
        <a:xfrm flipV="1">
          <a:off x="4695825" y="1470422"/>
          <a:ext cx="935832" cy="99417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571500</xdr:colOff>
      <xdr:row>9</xdr:row>
      <xdr:rowOff>142875</xdr:rowOff>
    </xdr:from>
    <xdr:to>
      <xdr:col>10</xdr:col>
      <xdr:colOff>709613</xdr:colOff>
      <xdr:row>15</xdr:row>
      <xdr:rowOff>11906</xdr:rowOff>
    </xdr:to>
    <xdr:cxnSp macro="">
      <xdr:nvCxnSpPr>
        <xdr:cNvPr id="25" name="直線矢印コネクタ 24"/>
        <xdr:cNvCxnSpPr>
          <a:stCxn id="8" idx="0"/>
        </xdr:cNvCxnSpPr>
      </xdr:nvCxnSpPr>
      <xdr:spPr>
        <a:xfrm flipH="1" flipV="1">
          <a:off x="9417844" y="1797844"/>
          <a:ext cx="138113" cy="79771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535781</xdr:colOff>
      <xdr:row>33</xdr:row>
      <xdr:rowOff>104775</xdr:rowOff>
    </xdr:from>
    <xdr:to>
      <xdr:col>10</xdr:col>
      <xdr:colOff>685801</xdr:colOff>
      <xdr:row>37</xdr:row>
      <xdr:rowOff>130969</xdr:rowOff>
    </xdr:to>
    <xdr:cxnSp macro="">
      <xdr:nvCxnSpPr>
        <xdr:cNvPr id="28" name="直線矢印コネクタ 27"/>
        <xdr:cNvCxnSpPr>
          <a:stCxn id="14" idx="2"/>
        </xdr:cNvCxnSpPr>
      </xdr:nvCxnSpPr>
      <xdr:spPr>
        <a:xfrm flipH="1">
          <a:off x="9382125" y="5307806"/>
          <a:ext cx="150020" cy="597694"/>
        </a:xfrm>
        <a:prstGeom prst="straightConnector1">
          <a:avLst/>
        </a:prstGeom>
        <a:noFill/>
        <a:ln w="6350" cap="flat" cmpd="sng" algn="ctr">
          <a:solidFill>
            <a:srgbClr val="5B9BD5"/>
          </a:solidFill>
          <a:prstDash val="solid"/>
          <a:miter lim="800000"/>
          <a:tailEnd type="triangle"/>
        </a:ln>
        <a:effectLst/>
      </xdr:spPr>
    </xdr:cxnSp>
    <xdr:clientData/>
  </xdr:twoCellAnchor>
  <xdr:twoCellAnchor>
    <xdr:from>
      <xdr:col>1</xdr:col>
      <xdr:colOff>690562</xdr:colOff>
      <xdr:row>24</xdr:row>
      <xdr:rowOff>154781</xdr:rowOff>
    </xdr:from>
    <xdr:to>
      <xdr:col>8</xdr:col>
      <xdr:colOff>11905</xdr:colOff>
      <xdr:row>29</xdr:row>
      <xdr:rowOff>142875</xdr:rowOff>
    </xdr:to>
    <xdr:sp macro="" textlink="">
      <xdr:nvSpPr>
        <xdr:cNvPr id="15" name="角丸四角形 14"/>
        <xdr:cNvSpPr/>
      </xdr:nvSpPr>
      <xdr:spPr>
        <a:xfrm>
          <a:off x="2940843" y="4048125"/>
          <a:ext cx="4726781" cy="726281"/>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mn-lt"/>
              <a:ea typeface="+mn-ea"/>
              <a:cs typeface="+mn-cs"/>
            </a:rPr>
            <a:t>参考様式１で計算した利用者の日常生活圏域内の対象サービス事業所が５事業所未満である利用者を除いた件数を計上してください</a:t>
          </a:r>
          <a:endParaRPr kumimoji="1" lang="en-US" altLang="ja-JP" sz="12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6"/>
  <sheetViews>
    <sheetView tabSelected="1" view="pageBreakPreview" zoomScale="106" zoomScaleNormal="100" zoomScaleSheetLayoutView="106" workbookViewId="0">
      <selection activeCell="R8" sqref="R8"/>
    </sheetView>
  </sheetViews>
  <sheetFormatPr defaultRowHeight="13.5" x14ac:dyDescent="0.15"/>
  <cols>
    <col min="1" max="19" width="4.75" style="1" customWidth="1"/>
    <col min="20" max="16384" width="9" style="1"/>
  </cols>
  <sheetData>
    <row r="1" spans="1:19" ht="17.25" x14ac:dyDescent="0.15">
      <c r="A1" s="228" t="s">
        <v>0</v>
      </c>
      <c r="B1" s="228"/>
      <c r="C1" s="228"/>
      <c r="D1" s="228"/>
      <c r="E1" s="228"/>
      <c r="F1" s="228"/>
      <c r="G1" s="228"/>
      <c r="H1" s="228"/>
      <c r="I1" s="228"/>
      <c r="J1" s="228"/>
      <c r="K1" s="228"/>
      <c r="L1" s="228"/>
      <c r="M1" s="228"/>
      <c r="N1" s="228"/>
      <c r="O1" s="228"/>
      <c r="P1" s="228"/>
      <c r="Q1" s="228"/>
      <c r="R1" s="228"/>
      <c r="S1" s="228"/>
    </row>
    <row r="2" spans="1:19" ht="2.25" customHeight="1" x14ac:dyDescent="0.15">
      <c r="A2" s="2"/>
      <c r="B2" s="2"/>
      <c r="C2" s="2"/>
      <c r="D2" s="2"/>
      <c r="E2" s="2"/>
      <c r="F2" s="2"/>
      <c r="G2" s="2"/>
      <c r="H2" s="2"/>
      <c r="I2" s="2"/>
      <c r="J2" s="2"/>
      <c r="K2" s="2"/>
      <c r="L2" s="2"/>
      <c r="M2" s="2"/>
      <c r="N2" s="2"/>
      <c r="O2" s="2"/>
      <c r="P2" s="2"/>
      <c r="Q2" s="2"/>
      <c r="R2" s="2"/>
      <c r="S2" s="2"/>
    </row>
    <row r="3" spans="1:19" ht="12.75" customHeight="1" x14ac:dyDescent="0.15">
      <c r="A3" s="2"/>
      <c r="B3" s="2"/>
      <c r="C3" s="2"/>
      <c r="D3" s="2"/>
      <c r="E3" s="2"/>
      <c r="F3" s="2"/>
      <c r="G3" s="2"/>
      <c r="H3" s="2"/>
      <c r="I3" s="2"/>
      <c r="J3" s="2"/>
      <c r="K3" s="2"/>
      <c r="L3" s="3"/>
      <c r="M3" s="25" t="s">
        <v>143</v>
      </c>
      <c r="N3" s="25">
        <v>3</v>
      </c>
      <c r="O3" s="4" t="s">
        <v>1</v>
      </c>
      <c r="P3" s="25">
        <v>3</v>
      </c>
      <c r="Q3" s="4" t="s">
        <v>2</v>
      </c>
      <c r="R3" s="25">
        <v>10</v>
      </c>
      <c r="S3" s="5" t="s">
        <v>3</v>
      </c>
    </row>
    <row r="4" spans="1:19" ht="15" customHeight="1" x14ac:dyDescent="0.15">
      <c r="A4" s="2" t="s">
        <v>31</v>
      </c>
      <c r="B4" s="2"/>
      <c r="C4" s="2"/>
      <c r="D4" s="2"/>
      <c r="E4" s="2"/>
      <c r="F4" s="2"/>
      <c r="G4" s="2"/>
      <c r="H4" s="2"/>
      <c r="I4" s="2"/>
      <c r="J4" s="2"/>
      <c r="K4" s="2"/>
      <c r="L4" s="2"/>
      <c r="M4" s="2"/>
      <c r="N4" s="2"/>
      <c r="O4" s="2"/>
      <c r="P4" s="2"/>
      <c r="Q4" s="2"/>
      <c r="R4" s="2"/>
      <c r="S4" s="2"/>
    </row>
    <row r="5" spans="1:19" ht="2.25" customHeight="1" x14ac:dyDescent="0.15">
      <c r="A5" s="2"/>
      <c r="B5" s="2"/>
      <c r="C5" s="2"/>
      <c r="D5" s="2"/>
      <c r="E5" s="2"/>
      <c r="F5" s="2"/>
      <c r="G5" s="2"/>
      <c r="H5" s="2"/>
      <c r="I5" s="2"/>
      <c r="J5" s="2"/>
      <c r="K5" s="2"/>
      <c r="L5" s="2"/>
      <c r="M5" s="2"/>
      <c r="N5" s="2"/>
      <c r="O5" s="2"/>
      <c r="P5" s="2"/>
      <c r="Q5" s="2"/>
      <c r="R5" s="2"/>
      <c r="S5" s="2"/>
    </row>
    <row r="6" spans="1:19" ht="17.25" customHeight="1" x14ac:dyDescent="0.15">
      <c r="A6" s="2"/>
      <c r="B6" s="2"/>
      <c r="C6" s="2"/>
      <c r="D6" s="2"/>
      <c r="E6" s="2"/>
      <c r="F6" s="2"/>
      <c r="G6" s="2"/>
      <c r="H6" s="2"/>
      <c r="I6" s="2" t="s">
        <v>26</v>
      </c>
      <c r="J6" s="2"/>
      <c r="K6" s="2"/>
      <c r="L6" s="2" t="s">
        <v>174</v>
      </c>
      <c r="M6" s="2"/>
      <c r="N6" s="2"/>
      <c r="O6" s="2"/>
      <c r="P6" s="2"/>
      <c r="Q6" s="2"/>
      <c r="R6" s="2"/>
      <c r="S6" s="2"/>
    </row>
    <row r="7" spans="1:19" ht="17.25" customHeight="1" x14ac:dyDescent="0.15">
      <c r="A7" s="2"/>
      <c r="B7" s="2"/>
      <c r="C7" s="2"/>
      <c r="D7" s="2"/>
      <c r="E7" s="2"/>
      <c r="F7" s="2"/>
      <c r="G7" s="2"/>
      <c r="H7" s="2"/>
      <c r="I7" s="2" t="s">
        <v>27</v>
      </c>
      <c r="J7" s="2"/>
      <c r="K7" s="2"/>
      <c r="L7" s="2" t="s">
        <v>173</v>
      </c>
      <c r="M7" s="2"/>
      <c r="N7" s="2"/>
      <c r="O7" s="2"/>
      <c r="P7" s="2"/>
      <c r="Q7" s="2"/>
      <c r="R7" s="2"/>
      <c r="S7" s="2"/>
    </row>
    <row r="8" spans="1:19" ht="17.25" customHeight="1" x14ac:dyDescent="0.15">
      <c r="A8" s="2"/>
      <c r="B8" s="2"/>
      <c r="C8" s="2"/>
      <c r="D8" s="2"/>
      <c r="E8" s="2"/>
      <c r="F8" s="2"/>
      <c r="G8" s="2"/>
      <c r="H8" s="2"/>
      <c r="I8" s="6" t="s">
        <v>28</v>
      </c>
      <c r="J8" s="2"/>
      <c r="K8" s="2"/>
      <c r="L8" s="2" t="s">
        <v>172</v>
      </c>
      <c r="M8" s="2"/>
      <c r="N8" s="2"/>
      <c r="O8" s="2"/>
      <c r="P8" s="2"/>
      <c r="Q8" s="2"/>
      <c r="R8" s="3"/>
      <c r="S8" s="3"/>
    </row>
    <row r="9" spans="1:19" ht="2.25" customHeight="1" x14ac:dyDescent="0.15">
      <c r="A9" s="2"/>
      <c r="B9" s="2"/>
      <c r="C9" s="2"/>
      <c r="D9" s="2"/>
      <c r="E9" s="2"/>
      <c r="F9" s="2"/>
      <c r="G9" s="2"/>
      <c r="H9" s="2"/>
      <c r="I9" s="2"/>
      <c r="J9" s="2"/>
      <c r="K9" s="2"/>
      <c r="L9" s="2"/>
      <c r="M9" s="2"/>
      <c r="N9" s="2"/>
      <c r="O9" s="2"/>
      <c r="P9" s="2"/>
      <c r="Q9" s="2"/>
      <c r="R9" s="2"/>
      <c r="S9" s="2"/>
    </row>
    <row r="10" spans="1:19" ht="18" customHeight="1" x14ac:dyDescent="0.15">
      <c r="A10" s="115" t="s">
        <v>30</v>
      </c>
      <c r="B10" s="115"/>
      <c r="C10" s="115"/>
      <c r="D10" s="115"/>
      <c r="E10" s="115"/>
      <c r="F10" s="115"/>
      <c r="G10" s="115"/>
      <c r="H10" s="115"/>
      <c r="I10" s="115"/>
      <c r="J10" s="115"/>
      <c r="K10" s="115"/>
      <c r="L10" s="115"/>
      <c r="M10" s="115"/>
      <c r="N10" s="115"/>
      <c r="O10" s="115"/>
      <c r="P10" s="115"/>
      <c r="Q10" s="115"/>
      <c r="R10" s="115"/>
      <c r="S10" s="115"/>
    </row>
    <row r="11" spans="1:19" ht="2.25" customHeight="1" x14ac:dyDescent="0.15">
      <c r="A11" s="7"/>
      <c r="B11" s="7"/>
      <c r="C11" s="7"/>
      <c r="D11" s="7"/>
      <c r="E11" s="7"/>
      <c r="F11" s="7"/>
      <c r="G11" s="7"/>
      <c r="H11" s="7"/>
      <c r="I11" s="7"/>
      <c r="J11" s="7"/>
      <c r="K11" s="7"/>
      <c r="L11" s="7"/>
      <c r="M11" s="7"/>
      <c r="N11" s="7"/>
      <c r="O11" s="7"/>
      <c r="P11" s="7"/>
      <c r="Q11" s="7"/>
      <c r="R11" s="7"/>
      <c r="S11" s="7"/>
    </row>
    <row r="12" spans="1:19" ht="15.95" customHeight="1" x14ac:dyDescent="0.15">
      <c r="A12" s="121" t="s">
        <v>4</v>
      </c>
      <c r="B12" s="121"/>
      <c r="C12" s="121"/>
      <c r="D12" s="121"/>
      <c r="E12" s="121"/>
      <c r="F12" s="121"/>
      <c r="G12" s="121"/>
      <c r="H12" s="229" t="s">
        <v>175</v>
      </c>
      <c r="I12" s="229"/>
      <c r="J12" s="229"/>
      <c r="K12" s="229"/>
      <c r="L12" s="229"/>
      <c r="M12" s="229"/>
      <c r="N12" s="229"/>
      <c r="O12" s="229"/>
      <c r="P12" s="229"/>
      <c r="Q12" s="229"/>
      <c r="R12" s="229"/>
      <c r="S12" s="229"/>
    </row>
    <row r="13" spans="1:19" ht="15.95" customHeight="1" x14ac:dyDescent="0.15">
      <c r="A13" s="121" t="s">
        <v>5</v>
      </c>
      <c r="B13" s="121"/>
      <c r="C13" s="121"/>
      <c r="D13" s="121"/>
      <c r="E13" s="121"/>
      <c r="F13" s="121"/>
      <c r="G13" s="121"/>
      <c r="H13" s="159" t="s">
        <v>116</v>
      </c>
      <c r="I13" s="160"/>
      <c r="J13" s="160"/>
      <c r="K13" s="160"/>
      <c r="L13" s="160"/>
      <c r="M13" s="160"/>
      <c r="N13" s="160"/>
      <c r="O13" s="160"/>
      <c r="P13" s="160"/>
      <c r="Q13" s="160"/>
      <c r="R13" s="160"/>
      <c r="S13" s="161"/>
    </row>
    <row r="14" spans="1:19" ht="15.95" customHeight="1" x14ac:dyDescent="0.15">
      <c r="A14" s="121" t="s">
        <v>138</v>
      </c>
      <c r="B14" s="121"/>
      <c r="C14" s="121"/>
      <c r="D14" s="121"/>
      <c r="E14" s="121"/>
      <c r="F14" s="121"/>
      <c r="G14" s="121"/>
      <c r="H14" s="166" t="s">
        <v>113</v>
      </c>
      <c r="I14" s="166"/>
      <c r="J14" s="166"/>
      <c r="K14" s="166"/>
      <c r="L14" s="166"/>
      <c r="M14" s="166"/>
      <c r="N14" s="166"/>
      <c r="O14" s="166"/>
      <c r="P14" s="166"/>
      <c r="Q14" s="166"/>
      <c r="R14" s="166"/>
      <c r="S14" s="166"/>
    </row>
    <row r="15" spans="1:19" ht="15.95" customHeight="1" x14ac:dyDescent="0.15">
      <c r="A15" s="121" t="s">
        <v>29</v>
      </c>
      <c r="B15" s="121"/>
      <c r="C15" s="121"/>
      <c r="D15" s="121"/>
      <c r="E15" s="121"/>
      <c r="F15" s="121"/>
      <c r="G15" s="121"/>
      <c r="H15" s="166" t="s">
        <v>117</v>
      </c>
      <c r="I15" s="166"/>
      <c r="J15" s="166"/>
      <c r="K15" s="166"/>
      <c r="L15" s="166"/>
      <c r="M15" s="166"/>
      <c r="N15" s="166"/>
      <c r="O15" s="166"/>
      <c r="P15" s="166"/>
      <c r="Q15" s="166"/>
      <c r="R15" s="166"/>
      <c r="S15" s="166"/>
    </row>
    <row r="16" spans="1:19" ht="2.25" customHeight="1" x14ac:dyDescent="0.15">
      <c r="A16" s="2"/>
      <c r="B16" s="2"/>
      <c r="C16" s="2"/>
      <c r="D16" s="2"/>
      <c r="E16" s="2"/>
      <c r="F16" s="2"/>
      <c r="G16" s="2"/>
      <c r="H16" s="2"/>
      <c r="I16" s="2"/>
      <c r="J16" s="2"/>
      <c r="K16" s="2"/>
      <c r="L16" s="2"/>
      <c r="M16" s="2"/>
      <c r="N16" s="2"/>
      <c r="O16" s="2"/>
      <c r="P16" s="2"/>
      <c r="Q16" s="2"/>
      <c r="R16" s="2"/>
      <c r="S16" s="2"/>
    </row>
    <row r="17" spans="1:19" ht="18" customHeight="1" x14ac:dyDescent="0.15">
      <c r="A17" s="215" t="s">
        <v>108</v>
      </c>
      <c r="B17" s="216"/>
      <c r="C17" s="216"/>
      <c r="D17" s="216"/>
      <c r="E17" s="216"/>
      <c r="F17" s="216"/>
      <c r="G17" s="216"/>
      <c r="H17" s="216"/>
      <c r="I17" s="216"/>
      <c r="J17" s="216"/>
      <c r="K17" s="216"/>
      <c r="L17" s="216"/>
      <c r="M17" s="216"/>
      <c r="N17" s="216"/>
      <c r="O17" s="216"/>
      <c r="P17" s="216"/>
      <c r="Q17" s="216"/>
      <c r="R17" s="216"/>
      <c r="S17" s="216"/>
    </row>
    <row r="18" spans="1:19" ht="15.75" customHeight="1" x14ac:dyDescent="0.15">
      <c r="A18" s="8" t="s">
        <v>75</v>
      </c>
      <c r="B18" s="8"/>
      <c r="C18" s="8"/>
      <c r="D18" s="8"/>
      <c r="E18" s="8"/>
      <c r="F18" s="8"/>
      <c r="G18" s="8"/>
      <c r="H18" s="8"/>
      <c r="I18" s="8"/>
      <c r="J18" s="8"/>
      <c r="K18" s="8"/>
      <c r="L18" s="8"/>
      <c r="M18" s="8"/>
      <c r="N18" s="8"/>
      <c r="O18" s="8"/>
      <c r="P18" s="8"/>
      <c r="Q18" s="8"/>
      <c r="R18" s="8"/>
      <c r="S18" s="8"/>
    </row>
    <row r="19" spans="1:19" ht="15.95" customHeight="1" x14ac:dyDescent="0.15">
      <c r="A19" s="86" t="s">
        <v>6</v>
      </c>
      <c r="B19" s="87"/>
      <c r="C19" s="217" t="s">
        <v>143</v>
      </c>
      <c r="D19" s="218">
        <v>2</v>
      </c>
      <c r="E19" s="219" t="s">
        <v>7</v>
      </c>
      <c r="F19" s="220" t="s">
        <v>64</v>
      </c>
      <c r="G19" s="221"/>
      <c r="H19" s="221"/>
      <c r="I19" s="221"/>
      <c r="J19" s="9"/>
      <c r="K19" s="10" t="s">
        <v>8</v>
      </c>
      <c r="L19" s="10" t="s">
        <v>10</v>
      </c>
      <c r="M19" s="10" t="s">
        <v>11</v>
      </c>
      <c r="N19" s="10" t="s">
        <v>12</v>
      </c>
      <c r="O19" s="11" t="s">
        <v>13</v>
      </c>
      <c r="P19" s="11" t="s">
        <v>14</v>
      </c>
      <c r="Q19" s="11" t="s">
        <v>15</v>
      </c>
      <c r="R19" s="224" t="s">
        <v>66</v>
      </c>
      <c r="S19" s="225"/>
    </row>
    <row r="20" spans="1:19" ht="15.95" customHeight="1" x14ac:dyDescent="0.15">
      <c r="A20" s="88"/>
      <c r="B20" s="89"/>
      <c r="C20" s="217"/>
      <c r="D20" s="218"/>
      <c r="E20" s="219"/>
      <c r="F20" s="222"/>
      <c r="G20" s="223"/>
      <c r="H20" s="223"/>
      <c r="I20" s="223"/>
      <c r="J20" s="9" t="s">
        <v>109</v>
      </c>
      <c r="K20" s="33" t="s">
        <v>9</v>
      </c>
      <c r="L20" s="33" t="s">
        <v>16</v>
      </c>
      <c r="M20" s="33" t="s">
        <v>17</v>
      </c>
      <c r="N20" s="33" t="s">
        <v>18</v>
      </c>
      <c r="O20" s="12" t="s">
        <v>19</v>
      </c>
      <c r="P20" s="12" t="s">
        <v>20</v>
      </c>
      <c r="Q20" s="12" t="s">
        <v>21</v>
      </c>
      <c r="R20" s="226"/>
      <c r="S20" s="227"/>
    </row>
    <row r="21" spans="1:19" ht="15.95" customHeight="1" x14ac:dyDescent="0.15">
      <c r="A21" s="123" t="s">
        <v>76</v>
      </c>
      <c r="B21" s="124"/>
      <c r="C21" s="124"/>
      <c r="D21" s="124"/>
      <c r="E21" s="124"/>
      <c r="F21" s="124"/>
      <c r="G21" s="124"/>
      <c r="H21" s="124"/>
      <c r="I21" s="124"/>
      <c r="J21" s="124"/>
      <c r="K21" s="125"/>
      <c r="L21" s="13">
        <v>23</v>
      </c>
      <c r="M21" s="13">
        <v>24</v>
      </c>
      <c r="N21" s="13">
        <v>23</v>
      </c>
      <c r="O21" s="13">
        <v>25</v>
      </c>
      <c r="P21" s="13">
        <v>25</v>
      </c>
      <c r="Q21" s="13">
        <v>24</v>
      </c>
      <c r="R21" s="164">
        <f>SUM(L21:Q21)</f>
        <v>144</v>
      </c>
      <c r="S21" s="165"/>
    </row>
    <row r="22" spans="1:19" ht="15.95" customHeight="1" x14ac:dyDescent="0.15">
      <c r="A22" s="214" t="s">
        <v>22</v>
      </c>
      <c r="B22" s="183" t="s">
        <v>77</v>
      </c>
      <c r="C22" s="183"/>
      <c r="D22" s="183"/>
      <c r="E22" s="183"/>
      <c r="F22" s="183"/>
      <c r="G22" s="183"/>
      <c r="H22" s="183"/>
      <c r="I22" s="183"/>
      <c r="J22" s="183"/>
      <c r="K22" s="183"/>
      <c r="L22" s="13">
        <f>'別紙１(訪問介護）'!E37</f>
        <v>14</v>
      </c>
      <c r="M22" s="13">
        <f>'別紙１(訪問介護）'!F37</f>
        <v>16</v>
      </c>
      <c r="N22" s="13">
        <f>'別紙１(訪問介護）'!G37</f>
        <v>17</v>
      </c>
      <c r="O22" s="13">
        <f>'別紙１(訪問介護）'!H37</f>
        <v>16</v>
      </c>
      <c r="P22" s="13">
        <f>'別紙１(訪問介護）'!I37</f>
        <v>17</v>
      </c>
      <c r="Q22" s="13">
        <f>'別紙１(訪問介護）'!J37</f>
        <v>16</v>
      </c>
      <c r="R22" s="164">
        <f t="shared" ref="R22:R23" si="0">SUM(L22:Q22)</f>
        <v>96</v>
      </c>
      <c r="S22" s="165"/>
    </row>
    <row r="23" spans="1:19" ht="15.95" customHeight="1" x14ac:dyDescent="0.15">
      <c r="A23" s="214"/>
      <c r="B23" s="183" t="s">
        <v>78</v>
      </c>
      <c r="C23" s="183"/>
      <c r="D23" s="183"/>
      <c r="E23" s="183"/>
      <c r="F23" s="183"/>
      <c r="G23" s="183"/>
      <c r="H23" s="183"/>
      <c r="I23" s="183"/>
      <c r="J23" s="183"/>
      <c r="K23" s="183"/>
      <c r="L23" s="14">
        <f>VLOOKUP("○",'別紙１(訪問介護）'!$D$7:$K$37,2,FALSE)</f>
        <v>12</v>
      </c>
      <c r="M23" s="14">
        <f>VLOOKUP("○",'別紙１(訪問介護）'!$D$7:$K$37,3,FALSE)</f>
        <v>14</v>
      </c>
      <c r="N23" s="14">
        <f>VLOOKUP("○",'別紙１(訪問介護）'!$D$7:$K$37,4,FALSE)</f>
        <v>15</v>
      </c>
      <c r="O23" s="14">
        <f>VLOOKUP("○",'別紙１(訪問介護）'!$D$7:$K$37,5,FALSE)</f>
        <v>14</v>
      </c>
      <c r="P23" s="14">
        <f>VLOOKUP("○",'別紙１(訪問介護）'!$D$7:$K$37,6,FALSE)</f>
        <v>15</v>
      </c>
      <c r="Q23" s="14">
        <f>VLOOKUP("○",'別紙１(訪問介護）'!$D$7:$K$37,7,FALSE)</f>
        <v>14</v>
      </c>
      <c r="R23" s="164">
        <f t="shared" si="0"/>
        <v>84</v>
      </c>
      <c r="S23" s="165"/>
    </row>
    <row r="24" spans="1:19" ht="15.95" customHeight="1" x14ac:dyDescent="0.15">
      <c r="A24" s="214"/>
      <c r="B24" s="125" t="s">
        <v>65</v>
      </c>
      <c r="C24" s="121"/>
      <c r="D24" s="121"/>
      <c r="E24" s="121"/>
      <c r="F24" s="121"/>
      <c r="G24" s="166" t="s">
        <v>114</v>
      </c>
      <c r="H24" s="166"/>
      <c r="I24" s="166"/>
      <c r="J24" s="166"/>
      <c r="K24" s="166"/>
      <c r="L24" s="166"/>
      <c r="M24" s="166"/>
      <c r="N24" s="166"/>
      <c r="O24" s="166"/>
      <c r="P24" s="166"/>
      <c r="Q24" s="166"/>
      <c r="R24" s="166"/>
      <c r="S24" s="166"/>
    </row>
    <row r="25" spans="1:19" ht="15.95" customHeight="1" x14ac:dyDescent="0.15">
      <c r="A25" s="214"/>
      <c r="B25" s="202" t="s">
        <v>139</v>
      </c>
      <c r="C25" s="203"/>
      <c r="D25" s="203"/>
      <c r="E25" s="203"/>
      <c r="F25" s="203"/>
      <c r="G25" s="166" t="s">
        <v>113</v>
      </c>
      <c r="H25" s="166"/>
      <c r="I25" s="166"/>
      <c r="J25" s="166"/>
      <c r="K25" s="166"/>
      <c r="L25" s="166"/>
      <c r="M25" s="166"/>
      <c r="N25" s="166"/>
      <c r="O25" s="166"/>
      <c r="P25" s="166"/>
      <c r="Q25" s="166"/>
      <c r="R25" s="166"/>
      <c r="S25" s="166"/>
    </row>
    <row r="26" spans="1:19" ht="15.95" customHeight="1" x14ac:dyDescent="0.15">
      <c r="A26" s="214"/>
      <c r="B26" s="125" t="s">
        <v>38</v>
      </c>
      <c r="C26" s="121"/>
      <c r="D26" s="121"/>
      <c r="E26" s="121"/>
      <c r="F26" s="121"/>
      <c r="G26" s="166" t="s">
        <v>115</v>
      </c>
      <c r="H26" s="166"/>
      <c r="I26" s="166"/>
      <c r="J26" s="166"/>
      <c r="K26" s="166"/>
      <c r="L26" s="166"/>
      <c r="M26" s="166"/>
      <c r="N26" s="166"/>
      <c r="O26" s="166"/>
      <c r="P26" s="166"/>
      <c r="Q26" s="166"/>
      <c r="R26" s="166"/>
      <c r="S26" s="166"/>
    </row>
    <row r="27" spans="1:19" ht="15.95" customHeight="1" x14ac:dyDescent="0.15">
      <c r="A27" s="214"/>
      <c r="B27" s="202" t="s">
        <v>39</v>
      </c>
      <c r="C27" s="203"/>
      <c r="D27" s="203"/>
      <c r="E27" s="203"/>
      <c r="F27" s="203"/>
      <c r="G27" s="166" t="s">
        <v>118</v>
      </c>
      <c r="H27" s="166"/>
      <c r="I27" s="166"/>
      <c r="J27" s="166"/>
      <c r="K27" s="166"/>
      <c r="L27" s="166"/>
      <c r="M27" s="166"/>
      <c r="N27" s="166"/>
      <c r="O27" s="166"/>
      <c r="P27" s="166"/>
      <c r="Q27" s="166"/>
      <c r="R27" s="166"/>
      <c r="S27" s="166"/>
    </row>
    <row r="28" spans="1:19" ht="15.95" customHeight="1" x14ac:dyDescent="0.15">
      <c r="A28" s="214"/>
      <c r="B28" s="202" t="s">
        <v>39</v>
      </c>
      <c r="C28" s="203"/>
      <c r="D28" s="203"/>
      <c r="E28" s="203"/>
      <c r="F28" s="203"/>
      <c r="G28" s="159" t="s">
        <v>119</v>
      </c>
      <c r="H28" s="160"/>
      <c r="I28" s="160"/>
      <c r="J28" s="160"/>
      <c r="K28" s="160"/>
      <c r="L28" s="160"/>
      <c r="M28" s="160"/>
      <c r="N28" s="160"/>
      <c r="O28" s="160"/>
      <c r="P28" s="160"/>
      <c r="Q28" s="160"/>
      <c r="R28" s="160"/>
      <c r="S28" s="161"/>
    </row>
    <row r="29" spans="1:19" ht="15.95" customHeight="1" x14ac:dyDescent="0.15">
      <c r="A29" s="214"/>
      <c r="B29" s="123" t="s">
        <v>79</v>
      </c>
      <c r="C29" s="124"/>
      <c r="D29" s="124"/>
      <c r="E29" s="124"/>
      <c r="F29" s="124"/>
      <c r="G29" s="124"/>
      <c r="H29" s="124"/>
      <c r="I29" s="124"/>
      <c r="J29" s="124"/>
      <c r="K29" s="124"/>
      <c r="L29" s="124"/>
      <c r="M29" s="124"/>
      <c r="N29" s="124"/>
      <c r="O29" s="124"/>
      <c r="P29" s="125"/>
      <c r="Q29" s="163">
        <f>R23/R22</f>
        <v>0.875</v>
      </c>
      <c r="R29" s="163"/>
      <c r="S29" s="163"/>
    </row>
    <row r="30" spans="1:19" ht="15.95" customHeight="1" x14ac:dyDescent="0.15">
      <c r="A30" s="214"/>
      <c r="B30" s="190" t="s">
        <v>200</v>
      </c>
      <c r="C30" s="191"/>
      <c r="D30" s="191"/>
      <c r="E30" s="191"/>
      <c r="F30" s="191"/>
      <c r="G30" s="191"/>
      <c r="H30" s="191"/>
      <c r="I30" s="191"/>
      <c r="J30" s="191"/>
      <c r="K30" s="191"/>
      <c r="L30" s="191"/>
      <c r="M30" s="191"/>
      <c r="N30" s="191"/>
      <c r="O30" s="191"/>
      <c r="P30" s="192"/>
      <c r="Q30" s="184" t="s">
        <v>37</v>
      </c>
      <c r="R30" s="185"/>
      <c r="S30" s="85"/>
    </row>
    <row r="31" spans="1:19" ht="15.95" customHeight="1" x14ac:dyDescent="0.15">
      <c r="A31" s="214"/>
      <c r="B31" s="193"/>
      <c r="C31" s="191"/>
      <c r="D31" s="191"/>
      <c r="E31" s="191"/>
      <c r="F31" s="191"/>
      <c r="G31" s="191"/>
      <c r="H31" s="191"/>
      <c r="I31" s="191"/>
      <c r="J31" s="191"/>
      <c r="K31" s="191"/>
      <c r="L31" s="194"/>
      <c r="M31" s="194"/>
      <c r="N31" s="194"/>
      <c r="O31" s="194"/>
      <c r="P31" s="195"/>
      <c r="Q31" s="186">
        <v>-5</v>
      </c>
      <c r="R31" s="187"/>
      <c r="S31" s="188"/>
    </row>
    <row r="32" spans="1:19" ht="15.95" customHeight="1" x14ac:dyDescent="0.15">
      <c r="A32" s="206" t="s">
        <v>23</v>
      </c>
      <c r="B32" s="209" t="s">
        <v>128</v>
      </c>
      <c r="C32" s="210"/>
      <c r="D32" s="210"/>
      <c r="E32" s="210"/>
      <c r="F32" s="210"/>
      <c r="G32" s="210"/>
      <c r="H32" s="210"/>
      <c r="I32" s="210"/>
      <c r="J32" s="210"/>
      <c r="K32" s="210"/>
      <c r="L32" s="31" t="s">
        <v>109</v>
      </c>
      <c r="M32" s="211" t="s">
        <v>61</v>
      </c>
      <c r="N32" s="212"/>
      <c r="O32" s="213"/>
      <c r="P32" s="31"/>
      <c r="Q32" s="211" t="s">
        <v>62</v>
      </c>
      <c r="R32" s="212"/>
      <c r="S32" s="213"/>
    </row>
    <row r="33" spans="1:19" ht="15.95" customHeight="1" x14ac:dyDescent="0.15">
      <c r="A33" s="207"/>
      <c r="B33" s="172" t="s">
        <v>149</v>
      </c>
      <c r="C33" s="173"/>
      <c r="D33" s="173"/>
      <c r="E33" s="173"/>
      <c r="F33" s="174"/>
      <c r="G33" s="175" t="s">
        <v>146</v>
      </c>
      <c r="H33" s="176"/>
      <c r="I33" s="37">
        <f>D19</f>
        <v>2</v>
      </c>
      <c r="J33" s="176" t="s">
        <v>148</v>
      </c>
      <c r="K33" s="177"/>
      <c r="L33" s="12" t="str">
        <f>IF(LEN(J20)&gt;0,"9月","3月")</f>
        <v>9月</v>
      </c>
      <c r="M33" s="12" t="str">
        <f>IF(J20="✔","10月","4月")</f>
        <v>10月</v>
      </c>
      <c r="N33" s="12" t="str">
        <f>IF(J20="✔","11月","5月")</f>
        <v>11月</v>
      </c>
      <c r="O33" s="12" t="str">
        <f>IF(J20="✔","12月","6月")</f>
        <v>12月</v>
      </c>
      <c r="P33" s="12" t="str">
        <f>IF(J20="✔","1月","7月")</f>
        <v>1月</v>
      </c>
      <c r="Q33" s="12" t="str">
        <f>IF(J20="✔","2月","8月")</f>
        <v>2月</v>
      </c>
      <c r="R33" s="178" t="s">
        <v>150</v>
      </c>
      <c r="S33" s="178"/>
    </row>
    <row r="34" spans="1:19" ht="15.95" customHeight="1" x14ac:dyDescent="0.15">
      <c r="A34" s="207"/>
      <c r="B34" s="181" t="s">
        <v>127</v>
      </c>
      <c r="C34" s="183"/>
      <c r="D34" s="183"/>
      <c r="E34" s="183"/>
      <c r="F34" s="183"/>
      <c r="G34" s="183"/>
      <c r="H34" s="183"/>
      <c r="I34" s="183"/>
      <c r="J34" s="183"/>
      <c r="K34" s="183"/>
      <c r="L34" s="15">
        <f>'別紙１(通所介護）'!E37</f>
        <v>19</v>
      </c>
      <c r="M34" s="15">
        <f>'別紙１(通所介護）'!F37</f>
        <v>21</v>
      </c>
      <c r="N34" s="15">
        <f>'別紙１(通所介護）'!G37</f>
        <v>21</v>
      </c>
      <c r="O34" s="15">
        <f>'別紙１(通所介護）'!H37</f>
        <v>19</v>
      </c>
      <c r="P34" s="15">
        <f>'別紙１(通所介護）'!I37</f>
        <v>20</v>
      </c>
      <c r="Q34" s="15">
        <f>'別紙１(通所介護）'!J37</f>
        <v>20</v>
      </c>
      <c r="R34" s="164">
        <f>SUM(L34:Q34)</f>
        <v>120</v>
      </c>
      <c r="S34" s="165"/>
    </row>
    <row r="35" spans="1:19" ht="15.95" customHeight="1" x14ac:dyDescent="0.15">
      <c r="A35" s="207"/>
      <c r="B35" s="181" t="s">
        <v>80</v>
      </c>
      <c r="C35" s="183"/>
      <c r="D35" s="183"/>
      <c r="E35" s="183"/>
      <c r="F35" s="183"/>
      <c r="G35" s="183"/>
      <c r="H35" s="183"/>
      <c r="I35" s="183"/>
      <c r="J35" s="183"/>
      <c r="K35" s="183"/>
      <c r="L35" s="13">
        <f>VLOOKUP("○",'別紙１(通所介護）'!$D$7:$K$37,2,FALSE)</f>
        <v>15</v>
      </c>
      <c r="M35" s="13">
        <f>VLOOKUP("○",'別紙１(通所介護）'!$D$7:$K$37,3,FALSE)</f>
        <v>16</v>
      </c>
      <c r="N35" s="13">
        <f>VLOOKUP("○",'別紙１(通所介護）'!$D$7:$K$37,4,FALSE)</f>
        <v>15</v>
      </c>
      <c r="O35" s="13">
        <f>VLOOKUP("○",'別紙１(通所介護）'!$D$7:$K$37,5,FALSE)</f>
        <v>16</v>
      </c>
      <c r="P35" s="13">
        <f>VLOOKUP("○",'別紙１(通所介護）'!$D$7:$K$37,6,FALSE)</f>
        <v>16</v>
      </c>
      <c r="Q35" s="13">
        <f>VLOOKUP("○",'別紙１(通所介護）'!$D$7:$K$37,7,FALSE)</f>
        <v>16</v>
      </c>
      <c r="R35" s="164">
        <f>SUM(L35:Q35)</f>
        <v>94</v>
      </c>
      <c r="S35" s="165"/>
    </row>
    <row r="36" spans="1:19" ht="15.95" customHeight="1" x14ac:dyDescent="0.15">
      <c r="A36" s="207"/>
      <c r="B36" s="125" t="s">
        <v>65</v>
      </c>
      <c r="C36" s="121"/>
      <c r="D36" s="121"/>
      <c r="E36" s="121"/>
      <c r="F36" s="121"/>
      <c r="G36" s="166" t="s">
        <v>114</v>
      </c>
      <c r="H36" s="166"/>
      <c r="I36" s="166"/>
      <c r="J36" s="166"/>
      <c r="K36" s="166"/>
      <c r="L36" s="166"/>
      <c r="M36" s="166"/>
      <c r="N36" s="166"/>
      <c r="O36" s="166"/>
      <c r="P36" s="166"/>
      <c r="Q36" s="166"/>
      <c r="R36" s="166"/>
      <c r="S36" s="166"/>
    </row>
    <row r="37" spans="1:19" ht="15.95" customHeight="1" x14ac:dyDescent="0.15">
      <c r="A37" s="207"/>
      <c r="B37" s="202" t="s">
        <v>139</v>
      </c>
      <c r="C37" s="203"/>
      <c r="D37" s="203"/>
      <c r="E37" s="203"/>
      <c r="F37" s="203"/>
      <c r="G37" s="166" t="s">
        <v>113</v>
      </c>
      <c r="H37" s="166"/>
      <c r="I37" s="166"/>
      <c r="J37" s="166"/>
      <c r="K37" s="166"/>
      <c r="L37" s="166"/>
      <c r="M37" s="166"/>
      <c r="N37" s="166"/>
      <c r="O37" s="166"/>
      <c r="P37" s="166"/>
      <c r="Q37" s="166"/>
      <c r="R37" s="166"/>
      <c r="S37" s="166"/>
    </row>
    <row r="38" spans="1:19" ht="15.95" customHeight="1" x14ac:dyDescent="0.15">
      <c r="A38" s="207"/>
      <c r="B38" s="125" t="s">
        <v>38</v>
      </c>
      <c r="C38" s="121"/>
      <c r="D38" s="121"/>
      <c r="E38" s="121"/>
      <c r="F38" s="121"/>
      <c r="G38" s="166" t="s">
        <v>115</v>
      </c>
      <c r="H38" s="166"/>
      <c r="I38" s="166"/>
      <c r="J38" s="166"/>
      <c r="K38" s="166"/>
      <c r="L38" s="166"/>
      <c r="M38" s="166"/>
      <c r="N38" s="166"/>
      <c r="O38" s="166"/>
      <c r="P38" s="166"/>
      <c r="Q38" s="166"/>
      <c r="R38" s="166"/>
      <c r="S38" s="166"/>
    </row>
    <row r="39" spans="1:19" ht="15.95" customHeight="1" x14ac:dyDescent="0.15">
      <c r="A39" s="207"/>
      <c r="B39" s="202" t="s">
        <v>39</v>
      </c>
      <c r="C39" s="203"/>
      <c r="D39" s="203"/>
      <c r="E39" s="203"/>
      <c r="F39" s="203"/>
      <c r="G39" s="159" t="s">
        <v>176</v>
      </c>
      <c r="H39" s="160"/>
      <c r="I39" s="160"/>
      <c r="J39" s="160"/>
      <c r="K39" s="160"/>
      <c r="L39" s="160"/>
      <c r="M39" s="160"/>
      <c r="N39" s="160"/>
      <c r="O39" s="160"/>
      <c r="P39" s="160"/>
      <c r="Q39" s="160"/>
      <c r="R39" s="160"/>
      <c r="S39" s="161"/>
    </row>
    <row r="40" spans="1:19" ht="15.95" customHeight="1" x14ac:dyDescent="0.15">
      <c r="A40" s="207"/>
      <c r="B40" s="202" t="s">
        <v>39</v>
      </c>
      <c r="C40" s="203"/>
      <c r="D40" s="203"/>
      <c r="E40" s="203"/>
      <c r="F40" s="203"/>
      <c r="G40" s="166" t="s">
        <v>120</v>
      </c>
      <c r="H40" s="166"/>
      <c r="I40" s="166"/>
      <c r="J40" s="166"/>
      <c r="K40" s="166"/>
      <c r="L40" s="166"/>
      <c r="M40" s="166"/>
      <c r="N40" s="166"/>
      <c r="O40" s="166"/>
      <c r="P40" s="166"/>
      <c r="Q40" s="166"/>
      <c r="R40" s="166"/>
      <c r="S40" s="166"/>
    </row>
    <row r="41" spans="1:19" ht="15.95" customHeight="1" x14ac:dyDescent="0.15">
      <c r="A41" s="207"/>
      <c r="B41" s="123" t="s">
        <v>81</v>
      </c>
      <c r="C41" s="124"/>
      <c r="D41" s="124"/>
      <c r="E41" s="124"/>
      <c r="F41" s="124"/>
      <c r="G41" s="124"/>
      <c r="H41" s="124"/>
      <c r="I41" s="124"/>
      <c r="J41" s="124"/>
      <c r="K41" s="124"/>
      <c r="L41" s="124"/>
      <c r="M41" s="124"/>
      <c r="N41" s="124"/>
      <c r="O41" s="124"/>
      <c r="P41" s="125"/>
      <c r="Q41" s="163">
        <f>R35/R34</f>
        <v>0.78333333333333333</v>
      </c>
      <c r="R41" s="163"/>
      <c r="S41" s="163"/>
    </row>
    <row r="42" spans="1:19" ht="15.95" customHeight="1" x14ac:dyDescent="0.15">
      <c r="A42" s="207"/>
      <c r="B42" s="190" t="s">
        <v>200</v>
      </c>
      <c r="C42" s="191"/>
      <c r="D42" s="191"/>
      <c r="E42" s="191"/>
      <c r="F42" s="191"/>
      <c r="G42" s="191"/>
      <c r="H42" s="191"/>
      <c r="I42" s="191"/>
      <c r="J42" s="191"/>
      <c r="K42" s="191"/>
      <c r="L42" s="191"/>
      <c r="M42" s="191"/>
      <c r="N42" s="191"/>
      <c r="O42" s="191"/>
      <c r="P42" s="192"/>
      <c r="Q42" s="184" t="s">
        <v>37</v>
      </c>
      <c r="R42" s="185"/>
      <c r="S42" s="85"/>
    </row>
    <row r="43" spans="1:19" ht="15.95" customHeight="1" x14ac:dyDescent="0.15">
      <c r="A43" s="208"/>
      <c r="B43" s="193"/>
      <c r="C43" s="191"/>
      <c r="D43" s="191"/>
      <c r="E43" s="191"/>
      <c r="F43" s="191"/>
      <c r="G43" s="191"/>
      <c r="H43" s="191"/>
      <c r="I43" s="191"/>
      <c r="J43" s="191"/>
      <c r="K43" s="191"/>
      <c r="L43" s="194"/>
      <c r="M43" s="194"/>
      <c r="N43" s="194"/>
      <c r="O43" s="194"/>
      <c r="P43" s="195"/>
      <c r="Q43" s="186"/>
      <c r="R43" s="187"/>
      <c r="S43" s="188"/>
    </row>
    <row r="44" spans="1:19" ht="15.95" customHeight="1" x14ac:dyDescent="0.15">
      <c r="A44" s="199" t="s">
        <v>107</v>
      </c>
      <c r="B44" s="172" t="s">
        <v>149</v>
      </c>
      <c r="C44" s="173"/>
      <c r="D44" s="173"/>
      <c r="E44" s="173"/>
      <c r="F44" s="174"/>
      <c r="G44" s="175" t="s">
        <v>146</v>
      </c>
      <c r="H44" s="176"/>
      <c r="I44" s="37">
        <f>D19</f>
        <v>2</v>
      </c>
      <c r="J44" s="176" t="s">
        <v>148</v>
      </c>
      <c r="K44" s="177"/>
      <c r="L44" s="12" t="str">
        <f>IF(J20="✔","9月","3月")</f>
        <v>9月</v>
      </c>
      <c r="M44" s="12" t="str">
        <f>IF(J20="✔","10月","4月")</f>
        <v>10月</v>
      </c>
      <c r="N44" s="12" t="str">
        <f>IF(J20="✔","11月","5月")</f>
        <v>11月</v>
      </c>
      <c r="O44" s="12" t="str">
        <f>IF(J20="✔","12月","6月")</f>
        <v>12月</v>
      </c>
      <c r="P44" s="12" t="str">
        <f>IF(J20="✔","1月","7月")</f>
        <v>1月</v>
      </c>
      <c r="Q44" s="12" t="str">
        <f>IF(J20="✔","2月","8月")</f>
        <v>2月</v>
      </c>
      <c r="R44" s="178" t="s">
        <v>150</v>
      </c>
      <c r="S44" s="178"/>
    </row>
    <row r="45" spans="1:19" ht="15.95" customHeight="1" x14ac:dyDescent="0.15">
      <c r="A45" s="200"/>
      <c r="B45" s="181" t="s">
        <v>82</v>
      </c>
      <c r="C45" s="183"/>
      <c r="D45" s="183"/>
      <c r="E45" s="183"/>
      <c r="F45" s="183"/>
      <c r="G45" s="183"/>
      <c r="H45" s="183"/>
      <c r="I45" s="183"/>
      <c r="J45" s="183"/>
      <c r="K45" s="183"/>
      <c r="L45" s="13" t="e">
        <f>#REF!</f>
        <v>#REF!</v>
      </c>
      <c r="M45" s="13" t="e">
        <f>#REF!</f>
        <v>#REF!</v>
      </c>
      <c r="N45" s="13" t="e">
        <f>#REF!</f>
        <v>#REF!</v>
      </c>
      <c r="O45" s="13" t="e">
        <f>#REF!</f>
        <v>#REF!</v>
      </c>
      <c r="P45" s="13" t="e">
        <f>#REF!</f>
        <v>#REF!</v>
      </c>
      <c r="Q45" s="13" t="e">
        <f>#REF!</f>
        <v>#REF!</v>
      </c>
      <c r="R45" s="164" t="e">
        <f>SUM(L45:Q45)</f>
        <v>#REF!</v>
      </c>
      <c r="S45" s="165"/>
    </row>
    <row r="46" spans="1:19" ht="15.95" customHeight="1" x14ac:dyDescent="0.15">
      <c r="A46" s="200"/>
      <c r="B46" s="181" t="s">
        <v>83</v>
      </c>
      <c r="C46" s="183"/>
      <c r="D46" s="183"/>
      <c r="E46" s="183"/>
      <c r="F46" s="183"/>
      <c r="G46" s="183"/>
      <c r="H46" s="183"/>
      <c r="I46" s="183"/>
      <c r="J46" s="183"/>
      <c r="K46" s="183"/>
      <c r="L46" s="14" t="e">
        <f>VLOOKUP("○",#REF!,2,FALSE)</f>
        <v>#REF!</v>
      </c>
      <c r="M46" s="14" t="e">
        <f>VLOOKUP("○",#REF!,3,FALSE)</f>
        <v>#REF!</v>
      </c>
      <c r="N46" s="14" t="e">
        <f>VLOOKUP("○",#REF!,4,FALSE)</f>
        <v>#REF!</v>
      </c>
      <c r="O46" s="14" t="e">
        <f>VLOOKUP("○",#REF!,5,FALSE)</f>
        <v>#REF!</v>
      </c>
      <c r="P46" s="14" t="e">
        <f>VLOOKUP("○",#REF!,6,FALSE)</f>
        <v>#REF!</v>
      </c>
      <c r="Q46" s="14" t="e">
        <f>VLOOKUP("○",#REF!,7,FALSE)</f>
        <v>#REF!</v>
      </c>
      <c r="R46" s="164" t="e">
        <f>SUM(L46:Q46)</f>
        <v>#REF!</v>
      </c>
      <c r="S46" s="165"/>
    </row>
    <row r="47" spans="1:19" ht="15.95" customHeight="1" x14ac:dyDescent="0.15">
      <c r="A47" s="200"/>
      <c r="B47" s="204" t="s">
        <v>65</v>
      </c>
      <c r="C47" s="205"/>
      <c r="D47" s="205"/>
      <c r="E47" s="205"/>
      <c r="F47" s="205"/>
      <c r="G47" s="162"/>
      <c r="H47" s="162"/>
      <c r="I47" s="162"/>
      <c r="J47" s="162"/>
      <c r="K47" s="162"/>
      <c r="L47" s="162"/>
      <c r="M47" s="162"/>
      <c r="N47" s="162"/>
      <c r="O47" s="162"/>
      <c r="P47" s="162"/>
      <c r="Q47" s="162"/>
      <c r="R47" s="162"/>
      <c r="S47" s="162"/>
    </row>
    <row r="48" spans="1:19" ht="15.95" customHeight="1" x14ac:dyDescent="0.15">
      <c r="A48" s="200"/>
      <c r="B48" s="157" t="s">
        <v>139</v>
      </c>
      <c r="C48" s="158"/>
      <c r="D48" s="158"/>
      <c r="E48" s="158"/>
      <c r="F48" s="158"/>
      <c r="G48" s="162"/>
      <c r="H48" s="162"/>
      <c r="I48" s="162"/>
      <c r="J48" s="162"/>
      <c r="K48" s="162"/>
      <c r="L48" s="162"/>
      <c r="M48" s="162"/>
      <c r="N48" s="162"/>
      <c r="O48" s="162"/>
      <c r="P48" s="162"/>
      <c r="Q48" s="162"/>
      <c r="R48" s="162"/>
      <c r="S48" s="162"/>
    </row>
    <row r="49" spans="1:19" ht="15.95" customHeight="1" x14ac:dyDescent="0.15">
      <c r="A49" s="200"/>
      <c r="B49" s="144" t="s">
        <v>38</v>
      </c>
      <c r="C49" s="99"/>
      <c r="D49" s="99"/>
      <c r="E49" s="99"/>
      <c r="F49" s="99"/>
      <c r="G49" s="162"/>
      <c r="H49" s="162"/>
      <c r="I49" s="162"/>
      <c r="J49" s="162"/>
      <c r="K49" s="162"/>
      <c r="L49" s="162"/>
      <c r="M49" s="162"/>
      <c r="N49" s="162"/>
      <c r="O49" s="162"/>
      <c r="P49" s="162"/>
      <c r="Q49" s="162"/>
      <c r="R49" s="162"/>
      <c r="S49" s="162"/>
    </row>
    <row r="50" spans="1:19" ht="15.95" customHeight="1" x14ac:dyDescent="0.15">
      <c r="A50" s="200"/>
      <c r="B50" s="157" t="s">
        <v>39</v>
      </c>
      <c r="C50" s="158"/>
      <c r="D50" s="158"/>
      <c r="E50" s="158"/>
      <c r="F50" s="158"/>
      <c r="G50" s="196"/>
      <c r="H50" s="197"/>
      <c r="I50" s="197"/>
      <c r="J50" s="197"/>
      <c r="K50" s="197"/>
      <c r="L50" s="197"/>
      <c r="M50" s="197"/>
      <c r="N50" s="197"/>
      <c r="O50" s="197"/>
      <c r="P50" s="197"/>
      <c r="Q50" s="197"/>
      <c r="R50" s="197"/>
      <c r="S50" s="198"/>
    </row>
    <row r="51" spans="1:19" ht="15.95" customHeight="1" x14ac:dyDescent="0.15">
      <c r="A51" s="200"/>
      <c r="B51" s="157" t="s">
        <v>39</v>
      </c>
      <c r="C51" s="158"/>
      <c r="D51" s="158"/>
      <c r="E51" s="158"/>
      <c r="F51" s="158"/>
      <c r="G51" s="162"/>
      <c r="H51" s="162"/>
      <c r="I51" s="162"/>
      <c r="J51" s="162"/>
      <c r="K51" s="162"/>
      <c r="L51" s="162"/>
      <c r="M51" s="162"/>
      <c r="N51" s="162"/>
      <c r="O51" s="162"/>
      <c r="P51" s="162"/>
      <c r="Q51" s="162"/>
      <c r="R51" s="162"/>
      <c r="S51" s="162"/>
    </row>
    <row r="52" spans="1:19" ht="15.95" customHeight="1" x14ac:dyDescent="0.15">
      <c r="A52" s="200"/>
      <c r="B52" s="123" t="s">
        <v>84</v>
      </c>
      <c r="C52" s="124"/>
      <c r="D52" s="124"/>
      <c r="E52" s="124"/>
      <c r="F52" s="124"/>
      <c r="G52" s="124"/>
      <c r="H52" s="124"/>
      <c r="I52" s="124"/>
      <c r="J52" s="124"/>
      <c r="K52" s="124"/>
      <c r="L52" s="124"/>
      <c r="M52" s="124"/>
      <c r="N52" s="124"/>
      <c r="O52" s="124"/>
      <c r="P52" s="125"/>
      <c r="Q52" s="189" t="e">
        <f>R46/R45</f>
        <v>#REF!</v>
      </c>
      <c r="R52" s="189"/>
      <c r="S52" s="189"/>
    </row>
    <row r="53" spans="1:19" ht="15.95" customHeight="1" x14ac:dyDescent="0.15">
      <c r="A53" s="200"/>
      <c r="B53" s="190" t="s">
        <v>200</v>
      </c>
      <c r="C53" s="191"/>
      <c r="D53" s="191"/>
      <c r="E53" s="191"/>
      <c r="F53" s="191"/>
      <c r="G53" s="191"/>
      <c r="H53" s="191"/>
      <c r="I53" s="191"/>
      <c r="J53" s="191"/>
      <c r="K53" s="191"/>
      <c r="L53" s="191"/>
      <c r="M53" s="191"/>
      <c r="N53" s="191"/>
      <c r="O53" s="191"/>
      <c r="P53" s="192"/>
      <c r="Q53" s="184" t="s">
        <v>37</v>
      </c>
      <c r="R53" s="185"/>
      <c r="S53" s="85"/>
    </row>
    <row r="54" spans="1:19" ht="15.95" customHeight="1" x14ac:dyDescent="0.15">
      <c r="A54" s="201"/>
      <c r="B54" s="193"/>
      <c r="C54" s="191"/>
      <c r="D54" s="191"/>
      <c r="E54" s="191"/>
      <c r="F54" s="191"/>
      <c r="G54" s="191"/>
      <c r="H54" s="191"/>
      <c r="I54" s="191"/>
      <c r="J54" s="191"/>
      <c r="K54" s="191"/>
      <c r="L54" s="194"/>
      <c r="M54" s="194"/>
      <c r="N54" s="194"/>
      <c r="O54" s="194"/>
      <c r="P54" s="195"/>
      <c r="Q54" s="186"/>
      <c r="R54" s="187"/>
      <c r="S54" s="188"/>
    </row>
    <row r="55" spans="1:19" ht="51" customHeight="1" x14ac:dyDescent="0.15">
      <c r="A55" s="167" t="s">
        <v>140</v>
      </c>
      <c r="B55" s="167"/>
      <c r="C55" s="167"/>
      <c r="D55" s="167"/>
      <c r="E55" s="167"/>
      <c r="F55" s="167"/>
      <c r="G55" s="167"/>
      <c r="H55" s="167"/>
      <c r="I55" s="167"/>
      <c r="J55" s="167"/>
      <c r="K55" s="167"/>
      <c r="L55" s="167"/>
      <c r="M55" s="167"/>
      <c r="N55" s="167"/>
      <c r="O55" s="167"/>
      <c r="P55" s="167"/>
      <c r="Q55" s="167"/>
      <c r="R55" s="167"/>
      <c r="S55" s="167"/>
    </row>
    <row r="56" spans="1:19" s="6" customFormat="1" ht="18" customHeight="1" x14ac:dyDescent="0.15">
      <c r="A56" s="168" t="s">
        <v>141</v>
      </c>
      <c r="B56" s="168"/>
      <c r="C56" s="168"/>
      <c r="D56" s="168"/>
      <c r="E56" s="168"/>
      <c r="F56" s="168"/>
      <c r="G56" s="168"/>
      <c r="H56" s="168"/>
      <c r="I56" s="168"/>
      <c r="J56" s="168"/>
      <c r="K56" s="168"/>
      <c r="L56" s="168"/>
      <c r="M56" s="168"/>
      <c r="N56" s="168"/>
      <c r="O56" s="168"/>
      <c r="P56" s="168"/>
      <c r="Q56" s="168"/>
      <c r="R56" s="168"/>
      <c r="S56" s="168"/>
    </row>
    <row r="57" spans="1:19" ht="15.95" customHeight="1" x14ac:dyDescent="0.15">
      <c r="A57" s="169" t="s">
        <v>25</v>
      </c>
      <c r="B57" s="172" t="s">
        <v>149</v>
      </c>
      <c r="C57" s="173"/>
      <c r="D57" s="173"/>
      <c r="E57" s="173"/>
      <c r="F57" s="174"/>
      <c r="G57" s="175" t="s">
        <v>146</v>
      </c>
      <c r="H57" s="176"/>
      <c r="I57" s="37">
        <f>D19</f>
        <v>2</v>
      </c>
      <c r="J57" s="176" t="s">
        <v>148</v>
      </c>
      <c r="K57" s="177"/>
      <c r="L57" s="12" t="str">
        <f>IF(J20="✔","9月","3月")</f>
        <v>9月</v>
      </c>
      <c r="M57" s="12" t="str">
        <f>IF(J20="✔","10月","4月")</f>
        <v>10月</v>
      </c>
      <c r="N57" s="12" t="str">
        <f>IF(J20="✔","11月","5月")</f>
        <v>11月</v>
      </c>
      <c r="O57" s="12" t="str">
        <f>IF(J20="✔","12月","6月")</f>
        <v>12月</v>
      </c>
      <c r="P57" s="12" t="str">
        <f>IF(J20="✔","1月","7月")</f>
        <v>1月</v>
      </c>
      <c r="Q57" s="12" t="str">
        <f>IF(J20="✔","2月","8月")</f>
        <v>2月</v>
      </c>
      <c r="R57" s="178" t="s">
        <v>150</v>
      </c>
      <c r="S57" s="178"/>
    </row>
    <row r="58" spans="1:19" ht="15.95" customHeight="1" x14ac:dyDescent="0.15">
      <c r="A58" s="170"/>
      <c r="B58" s="179" t="s">
        <v>85</v>
      </c>
      <c r="C58" s="180"/>
      <c r="D58" s="180"/>
      <c r="E58" s="180"/>
      <c r="F58" s="180"/>
      <c r="G58" s="180"/>
      <c r="H58" s="180"/>
      <c r="I58" s="180"/>
      <c r="J58" s="180"/>
      <c r="K58" s="181"/>
      <c r="L58" s="15">
        <f>'別紙１(福祉用具）'!E37</f>
        <v>6</v>
      </c>
      <c r="M58" s="15">
        <f>'別紙１(福祉用具）'!F37</f>
        <v>6</v>
      </c>
      <c r="N58" s="15">
        <f>'別紙１(福祉用具）'!G37</f>
        <v>6</v>
      </c>
      <c r="O58" s="15">
        <f>'別紙１(福祉用具）'!H37</f>
        <v>6</v>
      </c>
      <c r="P58" s="15">
        <f>'別紙１(福祉用具）'!I37</f>
        <v>6</v>
      </c>
      <c r="Q58" s="15">
        <f>'別紙１(福祉用具）'!J37</f>
        <v>6</v>
      </c>
      <c r="R58" s="164">
        <f>SUM(L58:Q58)</f>
        <v>36</v>
      </c>
      <c r="S58" s="165"/>
    </row>
    <row r="59" spans="1:19" ht="15.95" customHeight="1" x14ac:dyDescent="0.15">
      <c r="A59" s="170"/>
      <c r="B59" s="179" t="s">
        <v>86</v>
      </c>
      <c r="C59" s="180"/>
      <c r="D59" s="180"/>
      <c r="E59" s="180"/>
      <c r="F59" s="180"/>
      <c r="G59" s="180"/>
      <c r="H59" s="180"/>
      <c r="I59" s="180"/>
      <c r="J59" s="180"/>
      <c r="K59" s="181"/>
      <c r="L59" s="13">
        <f>VLOOKUP("○",'別紙１(福祉用具）'!$D$7:$K$37,2,FALSE)</f>
        <v>5</v>
      </c>
      <c r="M59" s="13">
        <f>VLOOKUP("○",'別紙１(福祉用具）'!$D$7:$K$37,3,FALSE)</f>
        <v>5</v>
      </c>
      <c r="N59" s="13">
        <f>VLOOKUP("○",'別紙１(福祉用具）'!$D$7:$K$37,4,FALSE)</f>
        <v>4</v>
      </c>
      <c r="O59" s="13">
        <f>VLOOKUP("○",'別紙１(福祉用具）'!$D$7:$K$37,5,FALSE)</f>
        <v>5</v>
      </c>
      <c r="P59" s="13">
        <f>VLOOKUP("○",'別紙１(福祉用具）'!$D$7:$K$37,6,FALSE)</f>
        <v>5</v>
      </c>
      <c r="Q59" s="13">
        <f>VLOOKUP("○",'別紙１(福祉用具）'!$D$7:$K$37,7,FALSE)</f>
        <v>5</v>
      </c>
      <c r="R59" s="164">
        <f>SUM(L59:Q59)</f>
        <v>29</v>
      </c>
      <c r="S59" s="165"/>
    </row>
    <row r="60" spans="1:19" ht="15.95" customHeight="1" x14ac:dyDescent="0.15">
      <c r="A60" s="170"/>
      <c r="B60" s="144" t="s">
        <v>65</v>
      </c>
      <c r="C60" s="99"/>
      <c r="D60" s="99"/>
      <c r="E60" s="99"/>
      <c r="F60" s="99"/>
      <c r="G60" s="166" t="s">
        <v>177</v>
      </c>
      <c r="H60" s="166"/>
      <c r="I60" s="166"/>
      <c r="J60" s="166"/>
      <c r="K60" s="166"/>
      <c r="L60" s="166"/>
      <c r="M60" s="166"/>
      <c r="N60" s="166"/>
      <c r="O60" s="166"/>
      <c r="P60" s="166"/>
      <c r="Q60" s="166"/>
      <c r="R60" s="166"/>
      <c r="S60" s="166"/>
    </row>
    <row r="61" spans="1:19" ht="15.95" customHeight="1" x14ac:dyDescent="0.15">
      <c r="A61" s="170"/>
      <c r="B61" s="157" t="s">
        <v>139</v>
      </c>
      <c r="C61" s="158"/>
      <c r="D61" s="158"/>
      <c r="E61" s="158"/>
      <c r="F61" s="158"/>
      <c r="G61" s="166" t="s">
        <v>178</v>
      </c>
      <c r="H61" s="166"/>
      <c r="I61" s="166"/>
      <c r="J61" s="166"/>
      <c r="K61" s="166"/>
      <c r="L61" s="166"/>
      <c r="M61" s="166"/>
      <c r="N61" s="166"/>
      <c r="O61" s="166"/>
      <c r="P61" s="166"/>
      <c r="Q61" s="166"/>
      <c r="R61" s="166"/>
      <c r="S61" s="166"/>
    </row>
    <row r="62" spans="1:19" ht="15.95" customHeight="1" x14ac:dyDescent="0.15">
      <c r="A62" s="170"/>
      <c r="B62" s="144" t="s">
        <v>38</v>
      </c>
      <c r="C62" s="99"/>
      <c r="D62" s="99"/>
      <c r="E62" s="99"/>
      <c r="F62" s="99"/>
      <c r="G62" s="166" t="s">
        <v>121</v>
      </c>
      <c r="H62" s="166"/>
      <c r="I62" s="166"/>
      <c r="J62" s="166"/>
      <c r="K62" s="166"/>
      <c r="L62" s="166"/>
      <c r="M62" s="166"/>
      <c r="N62" s="166"/>
      <c r="O62" s="166"/>
      <c r="P62" s="166"/>
      <c r="Q62" s="166"/>
      <c r="R62" s="166"/>
      <c r="S62" s="166"/>
    </row>
    <row r="63" spans="1:19" ht="15.95" customHeight="1" x14ac:dyDescent="0.15">
      <c r="A63" s="170"/>
      <c r="B63" s="157" t="s">
        <v>39</v>
      </c>
      <c r="C63" s="158"/>
      <c r="D63" s="158"/>
      <c r="E63" s="158"/>
      <c r="F63" s="158"/>
      <c r="G63" s="159" t="s">
        <v>179</v>
      </c>
      <c r="H63" s="160"/>
      <c r="I63" s="160"/>
      <c r="J63" s="160"/>
      <c r="K63" s="160"/>
      <c r="L63" s="160"/>
      <c r="M63" s="160"/>
      <c r="N63" s="160"/>
      <c r="O63" s="160"/>
      <c r="P63" s="160"/>
      <c r="Q63" s="160"/>
      <c r="R63" s="160"/>
      <c r="S63" s="161"/>
    </row>
    <row r="64" spans="1:19" ht="15.95" customHeight="1" x14ac:dyDescent="0.15">
      <c r="A64" s="170"/>
      <c r="B64" s="157" t="s">
        <v>39</v>
      </c>
      <c r="C64" s="158"/>
      <c r="D64" s="158"/>
      <c r="E64" s="158"/>
      <c r="F64" s="158"/>
      <c r="G64" s="162"/>
      <c r="H64" s="162"/>
      <c r="I64" s="162"/>
      <c r="J64" s="162"/>
      <c r="K64" s="162"/>
      <c r="L64" s="162"/>
      <c r="M64" s="162"/>
      <c r="N64" s="162"/>
      <c r="O64" s="162"/>
      <c r="P64" s="162"/>
      <c r="Q64" s="162"/>
      <c r="R64" s="162"/>
      <c r="S64" s="162"/>
    </row>
    <row r="65" spans="1:19" ht="15.95" customHeight="1" x14ac:dyDescent="0.15">
      <c r="A65" s="170"/>
      <c r="B65" s="123" t="s">
        <v>87</v>
      </c>
      <c r="C65" s="124"/>
      <c r="D65" s="124"/>
      <c r="E65" s="124"/>
      <c r="F65" s="124"/>
      <c r="G65" s="124"/>
      <c r="H65" s="124"/>
      <c r="I65" s="124"/>
      <c r="J65" s="124"/>
      <c r="K65" s="124"/>
      <c r="L65" s="124"/>
      <c r="M65" s="124"/>
      <c r="N65" s="124"/>
      <c r="O65" s="124"/>
      <c r="P65" s="125"/>
      <c r="Q65" s="163">
        <f>R59/R58</f>
        <v>0.80555555555555558</v>
      </c>
      <c r="R65" s="163"/>
      <c r="S65" s="163"/>
    </row>
    <row r="66" spans="1:19" ht="15.95" customHeight="1" x14ac:dyDescent="0.15">
      <c r="A66" s="170"/>
      <c r="B66" s="182" t="s">
        <v>122</v>
      </c>
      <c r="C66" s="183"/>
      <c r="D66" s="183"/>
      <c r="E66" s="183"/>
      <c r="F66" s="183"/>
      <c r="G66" s="183"/>
      <c r="H66" s="183"/>
      <c r="I66" s="183"/>
      <c r="J66" s="183"/>
      <c r="K66" s="183"/>
      <c r="L66" s="183"/>
      <c r="M66" s="183"/>
      <c r="N66" s="183"/>
      <c r="O66" s="183"/>
      <c r="P66" s="183"/>
      <c r="Q66" s="184" t="s">
        <v>37</v>
      </c>
      <c r="R66" s="185"/>
      <c r="S66" s="85"/>
    </row>
    <row r="67" spans="1:19" ht="15.95" customHeight="1" x14ac:dyDescent="0.15">
      <c r="A67" s="171"/>
      <c r="B67" s="183"/>
      <c r="C67" s="183"/>
      <c r="D67" s="183"/>
      <c r="E67" s="183"/>
      <c r="F67" s="183"/>
      <c r="G67" s="183"/>
      <c r="H67" s="183"/>
      <c r="I67" s="183"/>
      <c r="J67" s="183"/>
      <c r="K67" s="183"/>
      <c r="L67" s="183"/>
      <c r="M67" s="183"/>
      <c r="N67" s="183"/>
      <c r="O67" s="183"/>
      <c r="P67" s="183"/>
      <c r="Q67" s="186">
        <v>-4</v>
      </c>
      <c r="R67" s="187"/>
      <c r="S67" s="188"/>
    </row>
    <row r="68" spans="1:19" ht="18" customHeight="1" x14ac:dyDescent="0.15">
      <c r="A68" s="16"/>
      <c r="B68" s="17"/>
      <c r="C68" s="18"/>
      <c r="D68" s="18"/>
      <c r="E68" s="18"/>
      <c r="F68" s="18"/>
      <c r="G68" s="18"/>
      <c r="H68" s="18"/>
      <c r="I68" s="18"/>
      <c r="J68" s="18"/>
      <c r="K68" s="18"/>
      <c r="L68" s="18"/>
      <c r="M68" s="18"/>
      <c r="N68" s="18"/>
      <c r="O68" s="18"/>
      <c r="P68" s="18"/>
      <c r="Q68" s="18"/>
      <c r="R68" s="18"/>
      <c r="S68" s="18"/>
    </row>
    <row r="69" spans="1:19" ht="22.5" customHeight="1" x14ac:dyDescent="0.15">
      <c r="A69" s="154" t="s">
        <v>40</v>
      </c>
      <c r="B69" s="154"/>
      <c r="C69" s="154"/>
      <c r="D69" s="154"/>
      <c r="E69" s="154"/>
      <c r="F69" s="154"/>
      <c r="G69" s="154"/>
      <c r="H69" s="154"/>
      <c r="I69" s="154"/>
      <c r="J69" s="154"/>
      <c r="K69" s="154"/>
      <c r="L69" s="154"/>
      <c r="M69" s="154"/>
      <c r="N69" s="154"/>
      <c r="O69" s="154"/>
      <c r="P69" s="154"/>
      <c r="Q69" s="154"/>
      <c r="R69" s="154"/>
      <c r="S69" s="154"/>
    </row>
    <row r="70" spans="1:19" s="19" customFormat="1" ht="24" customHeight="1" x14ac:dyDescent="0.15">
      <c r="A70" s="155" t="s">
        <v>41</v>
      </c>
      <c r="B70" s="155"/>
      <c r="C70" s="156" t="s">
        <v>43</v>
      </c>
      <c r="D70" s="156"/>
      <c r="E70" s="156"/>
      <c r="F70" s="156"/>
      <c r="G70" s="156"/>
      <c r="H70" s="156"/>
      <c r="I70" s="156"/>
      <c r="J70" s="156"/>
      <c r="K70" s="156"/>
      <c r="L70" s="156"/>
      <c r="M70" s="156"/>
      <c r="N70" s="156" t="s">
        <v>44</v>
      </c>
      <c r="O70" s="156"/>
      <c r="P70" s="156"/>
      <c r="Q70" s="156"/>
      <c r="R70" s="156"/>
      <c r="S70" s="156"/>
    </row>
    <row r="71" spans="1:19" s="19" customFormat="1" ht="23.25" customHeight="1" x14ac:dyDescent="0.15">
      <c r="A71" s="27" t="s">
        <v>46</v>
      </c>
      <c r="B71" s="23"/>
      <c r="C71" s="103" t="s">
        <v>42</v>
      </c>
      <c r="D71" s="103"/>
      <c r="E71" s="103"/>
      <c r="F71" s="103"/>
      <c r="G71" s="103"/>
      <c r="H71" s="103"/>
      <c r="I71" s="103"/>
      <c r="J71" s="103"/>
      <c r="K71" s="103"/>
      <c r="L71" s="103"/>
      <c r="M71" s="103"/>
      <c r="N71" s="150" t="s">
        <v>104</v>
      </c>
      <c r="O71" s="150"/>
      <c r="P71" s="150"/>
      <c r="Q71" s="150"/>
      <c r="R71" s="150"/>
      <c r="S71" s="150"/>
    </row>
    <row r="72" spans="1:19" s="19" customFormat="1" ht="46.5" customHeight="1" x14ac:dyDescent="0.15">
      <c r="A72" s="27" t="s">
        <v>47</v>
      </c>
      <c r="B72" s="23" t="s">
        <v>109</v>
      </c>
      <c r="C72" s="103" t="s">
        <v>106</v>
      </c>
      <c r="D72" s="99"/>
      <c r="E72" s="99"/>
      <c r="F72" s="99"/>
      <c r="G72" s="99"/>
      <c r="H72" s="99"/>
      <c r="I72" s="99"/>
      <c r="J72" s="99"/>
      <c r="K72" s="99"/>
      <c r="L72" s="99"/>
      <c r="M72" s="99"/>
      <c r="N72" s="150"/>
      <c r="O72" s="150"/>
      <c r="P72" s="150"/>
      <c r="Q72" s="150"/>
      <c r="R72" s="150"/>
      <c r="S72" s="150"/>
    </row>
    <row r="73" spans="1:19" s="19" customFormat="1" ht="118.5" customHeight="1" x14ac:dyDescent="0.15">
      <c r="A73" s="27" t="s">
        <v>48</v>
      </c>
      <c r="B73" s="23" t="s">
        <v>109</v>
      </c>
      <c r="C73" s="103" t="s">
        <v>105</v>
      </c>
      <c r="D73" s="103"/>
      <c r="E73" s="103"/>
      <c r="F73" s="103"/>
      <c r="G73" s="103"/>
      <c r="H73" s="103"/>
      <c r="I73" s="103"/>
      <c r="J73" s="103"/>
      <c r="K73" s="103"/>
      <c r="L73" s="103"/>
      <c r="M73" s="103"/>
      <c r="N73" s="150" t="s">
        <v>129</v>
      </c>
      <c r="O73" s="150"/>
      <c r="P73" s="150"/>
      <c r="Q73" s="150"/>
      <c r="R73" s="150"/>
      <c r="S73" s="150"/>
    </row>
    <row r="74" spans="1:19" s="19" customFormat="1" ht="113.25" customHeight="1" x14ac:dyDescent="0.15">
      <c r="A74" s="27" t="s">
        <v>49</v>
      </c>
      <c r="B74" s="23"/>
      <c r="C74" s="103" t="s">
        <v>95</v>
      </c>
      <c r="D74" s="103"/>
      <c r="E74" s="103"/>
      <c r="F74" s="103"/>
      <c r="G74" s="103"/>
      <c r="H74" s="103"/>
      <c r="I74" s="103"/>
      <c r="J74" s="103"/>
      <c r="K74" s="103"/>
      <c r="L74" s="103"/>
      <c r="M74" s="103"/>
      <c r="N74" s="150" t="s">
        <v>131</v>
      </c>
      <c r="O74" s="150"/>
      <c r="P74" s="150"/>
      <c r="Q74" s="150"/>
      <c r="R74" s="150"/>
      <c r="S74" s="150"/>
    </row>
    <row r="75" spans="1:19" s="19" customFormat="1" ht="102" customHeight="1" x14ac:dyDescent="0.15">
      <c r="A75" s="27" t="s">
        <v>50</v>
      </c>
      <c r="B75" s="23"/>
      <c r="C75" s="103" t="s">
        <v>45</v>
      </c>
      <c r="D75" s="103"/>
      <c r="E75" s="103"/>
      <c r="F75" s="103"/>
      <c r="G75" s="103"/>
      <c r="H75" s="103"/>
      <c r="I75" s="103"/>
      <c r="J75" s="103"/>
      <c r="K75" s="103"/>
      <c r="L75" s="103"/>
      <c r="M75" s="103"/>
      <c r="N75" s="150" t="s">
        <v>130</v>
      </c>
      <c r="O75" s="150"/>
      <c r="P75" s="150"/>
      <c r="Q75" s="150"/>
      <c r="R75" s="150"/>
      <c r="S75" s="150"/>
    </row>
    <row r="76" spans="1:19" ht="68.25" customHeight="1" x14ac:dyDescent="0.15">
      <c r="A76" s="151" t="s">
        <v>132</v>
      </c>
      <c r="B76" s="151"/>
      <c r="C76" s="151"/>
      <c r="D76" s="151"/>
      <c r="E76" s="151"/>
      <c r="F76" s="151"/>
      <c r="G76" s="151"/>
      <c r="H76" s="151"/>
      <c r="I76" s="151"/>
      <c r="J76" s="151"/>
      <c r="K76" s="151"/>
      <c r="L76" s="151"/>
      <c r="M76" s="151"/>
      <c r="N76" s="151"/>
      <c r="O76" s="151"/>
      <c r="P76" s="151"/>
      <c r="Q76" s="151"/>
      <c r="R76" s="151"/>
      <c r="S76" s="151"/>
    </row>
    <row r="77" spans="1:19" ht="2.25" customHeight="1" x14ac:dyDescent="0.15">
      <c r="A77" s="28"/>
      <c r="B77" s="28"/>
      <c r="C77" s="28"/>
      <c r="D77" s="28"/>
      <c r="E77" s="28"/>
      <c r="F77" s="28"/>
      <c r="G77" s="28"/>
      <c r="H77" s="28"/>
      <c r="I77" s="28"/>
      <c r="J77" s="28"/>
      <c r="K77" s="28"/>
      <c r="L77" s="28"/>
      <c r="M77" s="28"/>
      <c r="N77" s="28"/>
      <c r="O77" s="28"/>
      <c r="P77" s="28"/>
      <c r="Q77" s="28"/>
      <c r="R77" s="28"/>
      <c r="S77" s="28"/>
    </row>
    <row r="78" spans="1:19" ht="41.25" customHeight="1" x14ac:dyDescent="0.15">
      <c r="A78" s="82" t="s">
        <v>133</v>
      </c>
      <c r="B78" s="82"/>
      <c r="C78" s="82"/>
      <c r="D78" s="82"/>
      <c r="E78" s="82"/>
      <c r="F78" s="82"/>
      <c r="G78" s="82"/>
      <c r="H78" s="82"/>
      <c r="I78" s="82"/>
      <c r="J78" s="82"/>
      <c r="K78" s="82"/>
      <c r="L78" s="82"/>
      <c r="M78" s="82"/>
      <c r="N78" s="82"/>
      <c r="O78" s="82"/>
      <c r="P78" s="82"/>
      <c r="Q78" s="82"/>
      <c r="R78" s="82"/>
      <c r="S78" s="82"/>
    </row>
    <row r="79" spans="1:19" ht="43.5" customHeight="1" x14ac:dyDescent="0.15">
      <c r="A79" s="152" t="s">
        <v>135</v>
      </c>
      <c r="B79" s="152"/>
      <c r="C79" s="152"/>
      <c r="D79" s="152"/>
      <c r="E79" s="152"/>
      <c r="F79" s="152"/>
      <c r="G79" s="152"/>
      <c r="H79" s="152"/>
      <c r="I79" s="152"/>
      <c r="J79" s="152"/>
      <c r="K79" s="152"/>
      <c r="L79" s="152"/>
      <c r="M79" s="152"/>
      <c r="N79" s="152"/>
      <c r="O79" s="152"/>
      <c r="P79" s="152"/>
      <c r="Q79" s="152"/>
      <c r="R79" s="152"/>
      <c r="S79" s="152"/>
    </row>
    <row r="80" spans="1:19" s="19" customFormat="1" ht="20.25" customHeight="1" x14ac:dyDescent="0.15">
      <c r="A80" s="21" t="s">
        <v>52</v>
      </c>
      <c r="B80" s="24"/>
      <c r="C80" s="24"/>
      <c r="D80" s="24"/>
      <c r="E80" s="24"/>
      <c r="F80" s="24"/>
      <c r="G80" s="24"/>
      <c r="H80" s="24"/>
      <c r="I80" s="24"/>
      <c r="J80" s="24"/>
      <c r="K80" s="24"/>
      <c r="L80" s="24"/>
      <c r="M80" s="24"/>
      <c r="N80" s="24"/>
      <c r="O80" s="24"/>
      <c r="P80" s="24"/>
      <c r="Q80" s="5"/>
      <c r="R80" s="5"/>
      <c r="S80" s="5"/>
    </row>
    <row r="81" spans="1:19" s="19" customFormat="1" ht="18" customHeight="1" x14ac:dyDescent="0.15">
      <c r="A81" s="21" t="s">
        <v>69</v>
      </c>
      <c r="B81" s="24"/>
      <c r="C81" s="24"/>
      <c r="D81" s="24"/>
      <c r="E81" s="24"/>
      <c r="F81" s="24"/>
      <c r="G81" s="24"/>
      <c r="H81" s="24"/>
      <c r="I81" s="24"/>
      <c r="J81" s="24"/>
      <c r="K81" s="24"/>
      <c r="L81" s="24"/>
      <c r="M81" s="24"/>
      <c r="N81" s="24"/>
      <c r="O81" s="24"/>
      <c r="P81" s="24"/>
      <c r="Q81" s="5"/>
      <c r="R81" s="5"/>
      <c r="S81" s="5"/>
    </row>
    <row r="82" spans="1:19" s="19" customFormat="1" ht="24.75" customHeight="1" x14ac:dyDescent="0.15">
      <c r="A82" s="153" t="s">
        <v>41</v>
      </c>
      <c r="B82" s="144"/>
      <c r="C82" s="99" t="s">
        <v>51</v>
      </c>
      <c r="D82" s="99"/>
      <c r="E82" s="99"/>
      <c r="F82" s="99"/>
      <c r="G82" s="99"/>
      <c r="H82" s="99"/>
      <c r="I82" s="99"/>
      <c r="J82" s="99"/>
      <c r="K82" s="99"/>
      <c r="L82" s="99"/>
      <c r="M82" s="99"/>
      <c r="N82" s="99"/>
      <c r="O82" s="99"/>
      <c r="P82" s="99"/>
      <c r="Q82" s="99"/>
      <c r="R82" s="99"/>
      <c r="S82" s="99"/>
    </row>
    <row r="83" spans="1:19" s="19" customFormat="1" ht="36.75" customHeight="1" x14ac:dyDescent="0.15">
      <c r="A83" s="32">
        <v>-1</v>
      </c>
      <c r="B83" s="20"/>
      <c r="C83" s="103" t="s">
        <v>32</v>
      </c>
      <c r="D83" s="103"/>
      <c r="E83" s="103"/>
      <c r="F83" s="103"/>
      <c r="G83" s="103"/>
      <c r="H83" s="103"/>
      <c r="I83" s="103"/>
      <c r="J83" s="103"/>
      <c r="K83" s="103"/>
      <c r="L83" s="103"/>
      <c r="M83" s="103"/>
      <c r="N83" s="103"/>
      <c r="O83" s="103"/>
      <c r="P83" s="103"/>
      <c r="Q83" s="103"/>
      <c r="R83" s="103"/>
      <c r="S83" s="103"/>
    </row>
    <row r="84" spans="1:19" s="19" customFormat="1" ht="24.75" customHeight="1" x14ac:dyDescent="0.15">
      <c r="A84" s="32">
        <v>-2</v>
      </c>
      <c r="B84" s="20"/>
      <c r="C84" s="103" t="s">
        <v>36</v>
      </c>
      <c r="D84" s="103"/>
      <c r="E84" s="103"/>
      <c r="F84" s="103"/>
      <c r="G84" s="103"/>
      <c r="H84" s="103"/>
      <c r="I84" s="103"/>
      <c r="J84" s="103"/>
      <c r="K84" s="103"/>
      <c r="L84" s="103"/>
      <c r="M84" s="103"/>
      <c r="N84" s="103"/>
      <c r="O84" s="103"/>
      <c r="P84" s="103"/>
      <c r="Q84" s="103"/>
      <c r="R84" s="103"/>
      <c r="S84" s="103"/>
    </row>
    <row r="85" spans="1:19" s="19" customFormat="1" ht="24.75" customHeight="1" x14ac:dyDescent="0.15">
      <c r="A85" s="32">
        <v>-3</v>
      </c>
      <c r="B85" s="20"/>
      <c r="C85" s="103" t="s">
        <v>33</v>
      </c>
      <c r="D85" s="103"/>
      <c r="E85" s="103"/>
      <c r="F85" s="103"/>
      <c r="G85" s="103"/>
      <c r="H85" s="103"/>
      <c r="I85" s="103"/>
      <c r="J85" s="103"/>
      <c r="K85" s="103"/>
      <c r="L85" s="103"/>
      <c r="M85" s="103"/>
      <c r="N85" s="103"/>
      <c r="O85" s="103"/>
      <c r="P85" s="103"/>
      <c r="Q85" s="103"/>
      <c r="R85" s="103"/>
      <c r="S85" s="103"/>
    </row>
    <row r="86" spans="1:19" s="19" customFormat="1" ht="36" customHeight="1" x14ac:dyDescent="0.15">
      <c r="A86" s="32">
        <v>-4</v>
      </c>
      <c r="B86" s="20" t="s">
        <v>109</v>
      </c>
      <c r="C86" s="103" t="s">
        <v>53</v>
      </c>
      <c r="D86" s="103"/>
      <c r="E86" s="103"/>
      <c r="F86" s="103"/>
      <c r="G86" s="103"/>
      <c r="H86" s="103"/>
      <c r="I86" s="103"/>
      <c r="J86" s="103"/>
      <c r="K86" s="103"/>
      <c r="L86" s="103"/>
      <c r="M86" s="103"/>
      <c r="N86" s="103"/>
      <c r="O86" s="103"/>
      <c r="P86" s="103"/>
      <c r="Q86" s="103"/>
      <c r="R86" s="103"/>
      <c r="S86" s="103"/>
    </row>
    <row r="87" spans="1:19" s="19" customFormat="1" ht="35.25" customHeight="1" x14ac:dyDescent="0.15">
      <c r="A87" s="32">
        <v>-5</v>
      </c>
      <c r="B87" s="20" t="s">
        <v>109</v>
      </c>
      <c r="C87" s="103" t="s">
        <v>93</v>
      </c>
      <c r="D87" s="103"/>
      <c r="E87" s="103"/>
      <c r="F87" s="103"/>
      <c r="G87" s="103"/>
      <c r="H87" s="103"/>
      <c r="I87" s="103"/>
      <c r="J87" s="103"/>
      <c r="K87" s="103"/>
      <c r="L87" s="103"/>
      <c r="M87" s="103"/>
      <c r="N87" s="103"/>
      <c r="O87" s="103"/>
      <c r="P87" s="103"/>
      <c r="Q87" s="103"/>
      <c r="R87" s="103"/>
      <c r="S87" s="103"/>
    </row>
    <row r="88" spans="1:19" s="19" customFormat="1" ht="36" customHeight="1" x14ac:dyDescent="0.15">
      <c r="A88" s="32">
        <v>-6</v>
      </c>
      <c r="B88" s="20"/>
      <c r="C88" s="103" t="s">
        <v>34</v>
      </c>
      <c r="D88" s="103"/>
      <c r="E88" s="103"/>
      <c r="F88" s="103"/>
      <c r="G88" s="103"/>
      <c r="H88" s="103"/>
      <c r="I88" s="103"/>
      <c r="J88" s="103"/>
      <c r="K88" s="103"/>
      <c r="L88" s="103"/>
      <c r="M88" s="103"/>
      <c r="N88" s="103"/>
      <c r="O88" s="103"/>
      <c r="P88" s="103"/>
      <c r="Q88" s="103"/>
      <c r="R88" s="103"/>
      <c r="S88" s="103"/>
    </row>
    <row r="89" spans="1:19" s="19" customFormat="1" ht="24.75" customHeight="1" x14ac:dyDescent="0.15">
      <c r="A89" s="32">
        <v>-7</v>
      </c>
      <c r="B89" s="20"/>
      <c r="C89" s="99" t="s">
        <v>35</v>
      </c>
      <c r="D89" s="99"/>
      <c r="E89" s="99"/>
      <c r="F89" s="99"/>
      <c r="G89" s="99"/>
      <c r="H89" s="99"/>
      <c r="I89" s="99"/>
      <c r="J89" s="99"/>
      <c r="K89" s="99"/>
      <c r="L89" s="99"/>
      <c r="M89" s="99"/>
      <c r="N89" s="99"/>
      <c r="O89" s="99"/>
      <c r="P89" s="99"/>
      <c r="Q89" s="99"/>
      <c r="R89" s="99"/>
      <c r="S89" s="99"/>
    </row>
    <row r="90" spans="1:19" s="19" customFormat="1" ht="20.25" customHeight="1" x14ac:dyDescent="0.15">
      <c r="A90" s="145" t="s">
        <v>68</v>
      </c>
      <c r="B90" s="145"/>
      <c r="C90" s="145"/>
      <c r="D90" s="145"/>
      <c r="E90" s="145"/>
      <c r="F90" s="145"/>
      <c r="G90" s="145"/>
      <c r="H90" s="145"/>
      <c r="I90" s="145"/>
      <c r="J90" s="145"/>
      <c r="K90" s="145"/>
      <c r="L90" s="145"/>
      <c r="M90" s="145"/>
      <c r="N90" s="145"/>
      <c r="O90" s="145"/>
      <c r="P90" s="145"/>
      <c r="Q90" s="145"/>
      <c r="R90" s="145"/>
      <c r="S90" s="145"/>
    </row>
    <row r="91" spans="1:19" s="19" customFormat="1" ht="9.75" customHeight="1" x14ac:dyDescent="0.15">
      <c r="A91" s="30"/>
      <c r="B91" s="26"/>
      <c r="C91" s="24"/>
      <c r="D91" s="24"/>
      <c r="E91" s="24"/>
      <c r="F91" s="24"/>
      <c r="G91" s="24"/>
      <c r="H91" s="24"/>
      <c r="I91" s="24"/>
      <c r="J91" s="24"/>
      <c r="K91" s="24"/>
      <c r="L91" s="24"/>
      <c r="M91" s="24"/>
      <c r="N91" s="24"/>
      <c r="O91" s="24"/>
      <c r="P91" s="24"/>
      <c r="Q91" s="24"/>
      <c r="R91" s="24"/>
      <c r="S91" s="24"/>
    </row>
    <row r="92" spans="1:19" s="22" customFormat="1" ht="37.5" customHeight="1" x14ac:dyDescent="0.15">
      <c r="A92" s="146" t="s">
        <v>134</v>
      </c>
      <c r="B92" s="147"/>
      <c r="C92" s="147"/>
      <c r="D92" s="147"/>
      <c r="E92" s="147"/>
      <c r="F92" s="147"/>
      <c r="G92" s="147"/>
      <c r="H92" s="147"/>
      <c r="I92" s="147"/>
      <c r="J92" s="147"/>
      <c r="K92" s="147"/>
      <c r="L92" s="147"/>
      <c r="M92" s="147"/>
      <c r="N92" s="147"/>
      <c r="O92" s="147"/>
      <c r="P92" s="147"/>
      <c r="Q92" s="147"/>
      <c r="R92" s="147"/>
      <c r="S92" s="147"/>
    </row>
    <row r="93" spans="1:19" s="19" customFormat="1" ht="31.5" customHeight="1" x14ac:dyDescent="0.15">
      <c r="A93" s="148" t="s">
        <v>70</v>
      </c>
      <c r="B93" s="133"/>
      <c r="C93" s="133"/>
      <c r="D93" s="133"/>
      <c r="E93" s="133"/>
      <c r="F93" s="133"/>
      <c r="G93" s="133"/>
      <c r="H93" s="133"/>
      <c r="I93" s="133"/>
      <c r="J93" s="133"/>
      <c r="K93" s="133"/>
      <c r="L93" s="133"/>
      <c r="M93" s="133"/>
      <c r="N93" s="133"/>
      <c r="O93" s="133"/>
      <c r="P93" s="133"/>
      <c r="Q93" s="133"/>
      <c r="R93" s="133"/>
      <c r="S93" s="133"/>
    </row>
    <row r="94" spans="1:19" s="19" customFormat="1" ht="4.5" customHeight="1" x14ac:dyDescent="0.15">
      <c r="A94" s="29"/>
      <c r="B94" s="30"/>
      <c r="C94" s="30"/>
      <c r="D94" s="30"/>
      <c r="E94" s="30"/>
      <c r="F94" s="30"/>
      <c r="G94" s="30"/>
      <c r="H94" s="30"/>
      <c r="I94" s="30"/>
      <c r="J94" s="30"/>
      <c r="K94" s="30"/>
      <c r="L94" s="30"/>
      <c r="M94" s="30"/>
      <c r="N94" s="30"/>
      <c r="O94" s="30"/>
      <c r="P94" s="30"/>
      <c r="Q94" s="30"/>
      <c r="R94" s="30"/>
      <c r="S94" s="30"/>
    </row>
    <row r="95" spans="1:19" s="19" customFormat="1" ht="21.75" customHeight="1" x14ac:dyDescent="0.15">
      <c r="A95" s="133" t="s">
        <v>88</v>
      </c>
      <c r="B95" s="133"/>
      <c r="C95" s="133"/>
      <c r="D95" s="133"/>
      <c r="E95" s="133"/>
      <c r="F95" s="133"/>
      <c r="G95" s="133"/>
      <c r="H95" s="133"/>
      <c r="I95" s="133"/>
      <c r="J95" s="133"/>
      <c r="K95" s="133"/>
      <c r="L95" s="133"/>
      <c r="M95" s="133"/>
      <c r="N95" s="133"/>
      <c r="O95" s="133"/>
      <c r="P95" s="133"/>
      <c r="Q95" s="133"/>
      <c r="R95" s="133"/>
      <c r="S95" s="133"/>
    </row>
    <row r="96" spans="1:19" s="19" customFormat="1" ht="30.75" customHeight="1" x14ac:dyDescent="0.15">
      <c r="A96" s="134" t="s">
        <v>123</v>
      </c>
      <c r="B96" s="149"/>
      <c r="C96" s="149"/>
      <c r="D96" s="149"/>
      <c r="E96" s="149"/>
      <c r="F96" s="149"/>
      <c r="G96" s="149"/>
      <c r="H96" s="149"/>
      <c r="I96" s="149"/>
      <c r="J96" s="149"/>
      <c r="K96" s="149"/>
      <c r="L96" s="149"/>
      <c r="M96" s="149"/>
      <c r="N96" s="149"/>
      <c r="O96" s="149"/>
      <c r="P96" s="149"/>
      <c r="Q96" s="149"/>
      <c r="R96" s="149"/>
      <c r="S96" s="149"/>
    </row>
    <row r="97" spans="1:19" s="19" customFormat="1" ht="31.5" customHeight="1" x14ac:dyDescent="0.15">
      <c r="A97" s="136" t="s">
        <v>56</v>
      </c>
      <c r="B97" s="128"/>
      <c r="C97" s="128"/>
      <c r="D97" s="128"/>
      <c r="E97" s="128"/>
      <c r="F97" s="137"/>
      <c r="G97" s="138"/>
      <c r="H97" s="141" t="s">
        <v>197</v>
      </c>
      <c r="I97" s="142"/>
      <c r="J97" s="142"/>
      <c r="K97" s="142"/>
      <c r="L97" s="142"/>
      <c r="M97" s="81">
        <f>D19</f>
        <v>2</v>
      </c>
      <c r="N97" s="81" t="s">
        <v>1</v>
      </c>
      <c r="O97" s="81" t="str">
        <f>IF(J20="✔","2","8")</f>
        <v>2</v>
      </c>
      <c r="P97" s="81" t="s">
        <v>2</v>
      </c>
      <c r="Q97" s="81" t="s">
        <v>198</v>
      </c>
      <c r="R97" s="143" t="s">
        <v>199</v>
      </c>
      <c r="S97" s="144"/>
    </row>
    <row r="98" spans="1:19" s="19" customFormat="1" ht="30.75" customHeight="1" x14ac:dyDescent="0.15">
      <c r="A98" s="139"/>
      <c r="B98" s="139"/>
      <c r="C98" s="139"/>
      <c r="D98" s="139"/>
      <c r="E98" s="139"/>
      <c r="F98" s="118" t="s">
        <v>54</v>
      </c>
      <c r="G98" s="118"/>
      <c r="H98" s="118" t="s">
        <v>22</v>
      </c>
      <c r="I98" s="118"/>
      <c r="J98" s="118"/>
      <c r="K98" s="118" t="s">
        <v>23</v>
      </c>
      <c r="L98" s="118"/>
      <c r="M98" s="118"/>
      <c r="N98" s="140" t="s">
        <v>24</v>
      </c>
      <c r="O98" s="140"/>
      <c r="P98" s="140"/>
      <c r="Q98" s="118" t="s">
        <v>25</v>
      </c>
      <c r="R98" s="118"/>
      <c r="S98" s="118"/>
    </row>
    <row r="99" spans="1:19" s="19" customFormat="1" ht="30.75" customHeight="1" x14ac:dyDescent="0.15">
      <c r="A99" s="139"/>
      <c r="B99" s="139"/>
      <c r="C99" s="139"/>
      <c r="D99" s="139"/>
      <c r="E99" s="139"/>
      <c r="F99" s="118" t="s">
        <v>55</v>
      </c>
      <c r="G99" s="118"/>
      <c r="H99" s="101"/>
      <c r="I99" s="101"/>
      <c r="J99" s="101"/>
      <c r="K99" s="101"/>
      <c r="L99" s="101"/>
      <c r="M99" s="101"/>
      <c r="N99" s="101"/>
      <c r="O99" s="101"/>
      <c r="P99" s="101"/>
      <c r="Q99" s="101"/>
      <c r="R99" s="101"/>
      <c r="S99" s="101"/>
    </row>
    <row r="100" spans="1:19" s="19" customFormat="1" ht="10.5" customHeight="1" x14ac:dyDescent="0.15">
      <c r="A100" s="30"/>
      <c r="B100" s="30"/>
      <c r="C100" s="30"/>
      <c r="D100" s="30"/>
      <c r="E100" s="30"/>
      <c r="F100" s="30"/>
      <c r="G100" s="30"/>
      <c r="H100" s="30"/>
      <c r="I100" s="30"/>
      <c r="J100" s="30"/>
      <c r="K100" s="30"/>
      <c r="L100" s="30"/>
      <c r="M100" s="30"/>
      <c r="N100" s="30"/>
      <c r="O100" s="30"/>
      <c r="P100" s="30"/>
      <c r="Q100" s="30"/>
      <c r="R100" s="30"/>
      <c r="S100" s="30"/>
    </row>
    <row r="101" spans="1:19" s="19" customFormat="1" ht="21" customHeight="1" x14ac:dyDescent="0.15">
      <c r="A101" s="133" t="s">
        <v>89</v>
      </c>
      <c r="B101" s="133"/>
      <c r="C101" s="133"/>
      <c r="D101" s="133"/>
      <c r="E101" s="133"/>
      <c r="F101" s="135" t="s">
        <v>57</v>
      </c>
      <c r="G101" s="135"/>
      <c r="H101" s="135"/>
      <c r="I101" s="135"/>
      <c r="J101" s="135"/>
      <c r="K101" s="135"/>
      <c r="L101" s="20"/>
      <c r="M101" s="32" t="s">
        <v>100</v>
      </c>
      <c r="N101" s="27" t="s">
        <v>58</v>
      </c>
      <c r="O101" s="20"/>
      <c r="P101" s="32" t="s">
        <v>101</v>
      </c>
      <c r="Q101" s="30"/>
      <c r="R101" s="30"/>
      <c r="S101" s="30"/>
    </row>
    <row r="102" spans="1:19" s="19" customFormat="1" ht="15.75" customHeight="1" x14ac:dyDescent="0.15">
      <c r="A102" s="133" t="s">
        <v>99</v>
      </c>
      <c r="B102" s="133"/>
      <c r="C102" s="133"/>
      <c r="D102" s="133"/>
      <c r="E102" s="133"/>
      <c r="F102" s="133"/>
      <c r="G102" s="133"/>
      <c r="H102" s="133"/>
      <c r="I102" s="133"/>
      <c r="J102" s="133"/>
      <c r="K102" s="133"/>
      <c r="L102" s="133"/>
      <c r="M102" s="133"/>
      <c r="N102" s="133"/>
      <c r="O102" s="133"/>
      <c r="P102" s="133"/>
      <c r="Q102" s="133"/>
      <c r="R102" s="133"/>
      <c r="S102" s="133"/>
    </row>
    <row r="103" spans="1:19" s="19" customFormat="1" ht="10.5" customHeight="1" x14ac:dyDescent="0.15">
      <c r="A103" s="30"/>
      <c r="B103" s="30"/>
      <c r="C103" s="30"/>
      <c r="D103" s="30"/>
      <c r="E103" s="30"/>
      <c r="F103" s="30"/>
      <c r="G103" s="30"/>
      <c r="H103" s="30"/>
      <c r="I103" s="30"/>
      <c r="J103" s="30"/>
      <c r="K103" s="30"/>
      <c r="L103" s="30"/>
      <c r="M103" s="30"/>
      <c r="N103" s="30"/>
      <c r="O103" s="30"/>
      <c r="P103" s="30"/>
      <c r="Q103" s="30"/>
      <c r="R103" s="30"/>
      <c r="S103" s="30"/>
    </row>
    <row r="104" spans="1:19" s="19" customFormat="1" ht="21" customHeight="1" x14ac:dyDescent="0.15">
      <c r="A104" s="30" t="s">
        <v>90</v>
      </c>
      <c r="B104" s="30"/>
      <c r="C104" s="30"/>
      <c r="D104" s="30"/>
      <c r="E104" s="30"/>
      <c r="F104" s="30"/>
      <c r="G104" s="30"/>
      <c r="H104" s="30"/>
      <c r="I104" s="30"/>
      <c r="J104" s="30"/>
      <c r="K104" s="30"/>
      <c r="L104" s="30"/>
      <c r="M104" s="30"/>
      <c r="N104" s="30"/>
      <c r="O104" s="30"/>
      <c r="P104" s="30"/>
      <c r="Q104" s="30"/>
      <c r="R104" s="30"/>
      <c r="S104" s="30"/>
    </row>
    <row r="105" spans="1:19" s="19" customFormat="1" ht="30.75" customHeight="1" x14ac:dyDescent="0.15">
      <c r="A105" s="134" t="s">
        <v>124</v>
      </c>
      <c r="B105" s="134"/>
      <c r="C105" s="134"/>
      <c r="D105" s="134"/>
      <c r="E105" s="134"/>
      <c r="F105" s="134"/>
      <c r="G105" s="134"/>
      <c r="H105" s="134"/>
      <c r="I105" s="134"/>
      <c r="J105" s="134"/>
      <c r="K105" s="134"/>
      <c r="L105" s="134"/>
      <c r="M105" s="134"/>
      <c r="N105" s="134"/>
      <c r="O105" s="134"/>
      <c r="P105" s="134"/>
      <c r="Q105" s="134"/>
      <c r="R105" s="134"/>
      <c r="S105" s="134"/>
    </row>
    <row r="106" spans="1:19" s="19" customFormat="1" ht="18.75" customHeight="1" x14ac:dyDescent="0.15">
      <c r="A106" s="34" t="s">
        <v>146</v>
      </c>
      <c r="B106" s="36">
        <f>D19</f>
        <v>2</v>
      </c>
      <c r="C106" s="35" t="s">
        <v>148</v>
      </c>
      <c r="D106" s="128" t="str">
        <f>IF(J20="✔","9月","3月")</f>
        <v>9月</v>
      </c>
      <c r="E106" s="128"/>
      <c r="F106" s="128" t="str">
        <f>IF(J20="✔","10月","4月")</f>
        <v>10月</v>
      </c>
      <c r="G106" s="128"/>
      <c r="H106" s="128" t="str">
        <f>IF(J20="✔","11月","5月")</f>
        <v>11月</v>
      </c>
      <c r="I106" s="128"/>
      <c r="J106" s="128" t="str">
        <f>IF(J20="✔","12月","6月")</f>
        <v>12月</v>
      </c>
      <c r="K106" s="128"/>
      <c r="L106" s="128" t="str">
        <f>IF(J20="✔","1月","7月")</f>
        <v>1月</v>
      </c>
      <c r="M106" s="128"/>
      <c r="N106" s="128" t="str">
        <f>IF(J20="✔","2月","8月")</f>
        <v>2月</v>
      </c>
      <c r="O106" s="128"/>
      <c r="P106" s="128" t="s">
        <v>59</v>
      </c>
      <c r="Q106" s="128"/>
      <c r="R106" s="132" t="s">
        <v>60</v>
      </c>
      <c r="S106" s="132"/>
    </row>
    <row r="107" spans="1:19" s="19" customFormat="1" ht="29.25" customHeight="1" x14ac:dyDescent="0.15">
      <c r="A107" s="129" t="s">
        <v>144</v>
      </c>
      <c r="B107" s="130"/>
      <c r="C107" s="131"/>
      <c r="D107" s="114">
        <f>L21</f>
        <v>23</v>
      </c>
      <c r="E107" s="114"/>
      <c r="F107" s="114">
        <f>M21</f>
        <v>24</v>
      </c>
      <c r="G107" s="114"/>
      <c r="H107" s="114">
        <f>N21</f>
        <v>23</v>
      </c>
      <c r="I107" s="114"/>
      <c r="J107" s="114">
        <f>O21</f>
        <v>25</v>
      </c>
      <c r="K107" s="114"/>
      <c r="L107" s="114">
        <f>P21</f>
        <v>25</v>
      </c>
      <c r="M107" s="114"/>
      <c r="N107" s="114">
        <f>Q21</f>
        <v>24</v>
      </c>
      <c r="O107" s="114"/>
      <c r="P107" s="114">
        <f>SUM(D107:O107)</f>
        <v>144</v>
      </c>
      <c r="Q107" s="114"/>
      <c r="R107" s="38">
        <f>P107/6</f>
        <v>24</v>
      </c>
      <c r="S107" s="39" t="str">
        <f>IF(R107&lt;=20,"○","×")</f>
        <v>×</v>
      </c>
    </row>
    <row r="108" spans="1:19" ht="12.75" customHeight="1" x14ac:dyDescent="0.15"/>
    <row r="109" spans="1:19" ht="20.25" customHeight="1" x14ac:dyDescent="0.15">
      <c r="A109" s="1" t="s">
        <v>91</v>
      </c>
    </row>
    <row r="110" spans="1:19" ht="30.75" customHeight="1" x14ac:dyDescent="0.15">
      <c r="A110" s="83" t="s">
        <v>125</v>
      </c>
      <c r="B110" s="127"/>
      <c r="C110" s="127"/>
      <c r="D110" s="127"/>
      <c r="E110" s="127"/>
      <c r="F110" s="127"/>
      <c r="G110" s="127"/>
      <c r="H110" s="127"/>
      <c r="I110" s="127"/>
      <c r="J110" s="127"/>
      <c r="K110" s="127"/>
      <c r="L110" s="127"/>
      <c r="M110" s="127"/>
      <c r="N110" s="127"/>
      <c r="O110" s="127"/>
      <c r="P110" s="127"/>
      <c r="Q110" s="127"/>
      <c r="R110" s="127"/>
      <c r="S110" s="127"/>
    </row>
    <row r="111" spans="1:19" s="19" customFormat="1" ht="18.75" customHeight="1" x14ac:dyDescent="0.15">
      <c r="A111" s="34" t="s">
        <v>145</v>
      </c>
      <c r="B111" s="36">
        <f>D19</f>
        <v>2</v>
      </c>
      <c r="C111" s="35" t="s">
        <v>147</v>
      </c>
      <c r="D111" s="128" t="str">
        <f>IF(J20="✔","9月","3月")</f>
        <v>9月</v>
      </c>
      <c r="E111" s="128"/>
      <c r="F111" s="128" t="str">
        <f>IF(J20="✔","10月","4月")</f>
        <v>10月</v>
      </c>
      <c r="G111" s="128"/>
      <c r="H111" s="128" t="str">
        <f>IF(J20="✔","11月","5月")</f>
        <v>11月</v>
      </c>
      <c r="I111" s="128"/>
      <c r="J111" s="128" t="str">
        <f>IF(J20="✔","12月","6月")</f>
        <v>12月</v>
      </c>
      <c r="K111" s="128"/>
      <c r="L111" s="128" t="str">
        <f>IF(J20="✔","1月","7月")</f>
        <v>1月</v>
      </c>
      <c r="M111" s="128"/>
      <c r="N111" s="128" t="str">
        <f>IF(J20="✔","2月","8月")</f>
        <v>2月</v>
      </c>
      <c r="O111" s="128"/>
      <c r="P111" s="128" t="s">
        <v>59</v>
      </c>
      <c r="Q111" s="128"/>
      <c r="R111" s="132" t="s">
        <v>60</v>
      </c>
      <c r="S111" s="132"/>
    </row>
    <row r="112" spans="1:19" s="19" customFormat="1" ht="18.75" customHeight="1" x14ac:dyDescent="0.15">
      <c r="A112" s="126" t="s">
        <v>22</v>
      </c>
      <c r="B112" s="126"/>
      <c r="C112" s="126"/>
      <c r="D112" s="113">
        <f>L22</f>
        <v>14</v>
      </c>
      <c r="E112" s="114"/>
      <c r="F112" s="113">
        <f>M22</f>
        <v>16</v>
      </c>
      <c r="G112" s="114"/>
      <c r="H112" s="113">
        <f>N22</f>
        <v>17</v>
      </c>
      <c r="I112" s="114"/>
      <c r="J112" s="113">
        <f>O22</f>
        <v>16</v>
      </c>
      <c r="K112" s="114"/>
      <c r="L112" s="113">
        <f>P22</f>
        <v>17</v>
      </c>
      <c r="M112" s="114"/>
      <c r="N112" s="113">
        <f>Q22</f>
        <v>16</v>
      </c>
      <c r="O112" s="114"/>
      <c r="P112" s="114">
        <f>SUM(D112:O112)</f>
        <v>96</v>
      </c>
      <c r="Q112" s="114"/>
      <c r="R112" s="38">
        <f>P112/6</f>
        <v>16</v>
      </c>
      <c r="S112" s="40" t="str">
        <f>IF(R112&lt;=10,"○","×")</f>
        <v>×</v>
      </c>
    </row>
    <row r="113" spans="1:19" ht="18.75" customHeight="1" x14ac:dyDescent="0.15">
      <c r="A113" s="123" t="s">
        <v>23</v>
      </c>
      <c r="B113" s="124"/>
      <c r="C113" s="125"/>
      <c r="D113" s="113">
        <f>L34</f>
        <v>19</v>
      </c>
      <c r="E113" s="114"/>
      <c r="F113" s="113">
        <f>M34</f>
        <v>21</v>
      </c>
      <c r="G113" s="114"/>
      <c r="H113" s="113">
        <f>N34</f>
        <v>21</v>
      </c>
      <c r="I113" s="114"/>
      <c r="J113" s="113">
        <f>O34</f>
        <v>19</v>
      </c>
      <c r="K113" s="114"/>
      <c r="L113" s="113">
        <f>P34</f>
        <v>20</v>
      </c>
      <c r="M113" s="114"/>
      <c r="N113" s="113">
        <f>Q34</f>
        <v>20</v>
      </c>
      <c r="O113" s="114"/>
      <c r="P113" s="114">
        <f>SUM(D113:O113)</f>
        <v>120</v>
      </c>
      <c r="Q113" s="114"/>
      <c r="R113" s="38">
        <f>P113/6</f>
        <v>20</v>
      </c>
      <c r="S113" s="40" t="str">
        <f t="shared" ref="S113:S114" si="1">IF(R113&lt;=10,"○","×")</f>
        <v>×</v>
      </c>
    </row>
    <row r="114" spans="1:19" ht="18.75" customHeight="1" x14ac:dyDescent="0.15">
      <c r="A114" s="122" t="s">
        <v>24</v>
      </c>
      <c r="B114" s="121"/>
      <c r="C114" s="121"/>
      <c r="D114" s="113" t="e">
        <f>L45</f>
        <v>#REF!</v>
      </c>
      <c r="E114" s="114"/>
      <c r="F114" s="113" t="e">
        <f>M45</f>
        <v>#REF!</v>
      </c>
      <c r="G114" s="114"/>
      <c r="H114" s="113" t="e">
        <f>N45</f>
        <v>#REF!</v>
      </c>
      <c r="I114" s="114"/>
      <c r="J114" s="113" t="e">
        <f>O45</f>
        <v>#REF!</v>
      </c>
      <c r="K114" s="114"/>
      <c r="L114" s="113" t="e">
        <f>P45</f>
        <v>#REF!</v>
      </c>
      <c r="M114" s="114"/>
      <c r="N114" s="113" t="e">
        <f>Q45</f>
        <v>#REF!</v>
      </c>
      <c r="O114" s="114"/>
      <c r="P114" s="114" t="e">
        <f>SUM(D114:O114)</f>
        <v>#REF!</v>
      </c>
      <c r="Q114" s="114"/>
      <c r="R114" s="38" t="e">
        <f>P114/6</f>
        <v>#REF!</v>
      </c>
      <c r="S114" s="40" t="e">
        <f t="shared" si="1"/>
        <v>#REF!</v>
      </c>
    </row>
    <row r="115" spans="1:19" ht="18.75" customHeight="1" x14ac:dyDescent="0.15">
      <c r="A115" s="121" t="s">
        <v>25</v>
      </c>
      <c r="B115" s="121"/>
      <c r="C115" s="121"/>
      <c r="D115" s="113">
        <f>L58</f>
        <v>6</v>
      </c>
      <c r="E115" s="114"/>
      <c r="F115" s="113">
        <f>M58</f>
        <v>6</v>
      </c>
      <c r="G115" s="114"/>
      <c r="H115" s="113">
        <f>N58</f>
        <v>6</v>
      </c>
      <c r="I115" s="114"/>
      <c r="J115" s="113">
        <f>O58</f>
        <v>6</v>
      </c>
      <c r="K115" s="114"/>
      <c r="L115" s="113">
        <f>P58</f>
        <v>6</v>
      </c>
      <c r="M115" s="114"/>
      <c r="N115" s="113">
        <f>Q58</f>
        <v>6</v>
      </c>
      <c r="O115" s="114"/>
      <c r="P115" s="114">
        <f t="shared" ref="P115" si="2">SUM(D115:O115)</f>
        <v>36</v>
      </c>
      <c r="Q115" s="114"/>
      <c r="R115" s="38">
        <f t="shared" ref="R115" si="3">P115/6</f>
        <v>6</v>
      </c>
      <c r="S115" s="40" t="str">
        <f>IF(R115&lt;=10,"○","×")</f>
        <v>○</v>
      </c>
    </row>
    <row r="116" spans="1:19" s="19" customFormat="1" ht="20.25" customHeight="1" x14ac:dyDescent="0.15">
      <c r="A116" s="21" t="s">
        <v>142</v>
      </c>
      <c r="B116" s="24"/>
      <c r="C116" s="24"/>
      <c r="D116" s="24"/>
      <c r="E116" s="24"/>
      <c r="F116" s="24"/>
      <c r="G116" s="24"/>
      <c r="H116" s="24"/>
      <c r="I116" s="24"/>
      <c r="J116" s="24"/>
      <c r="K116" s="24"/>
      <c r="L116" s="24"/>
      <c r="M116" s="24"/>
      <c r="N116" s="24"/>
      <c r="O116" s="24"/>
      <c r="P116" s="24"/>
      <c r="Q116" s="5"/>
      <c r="R116" s="5"/>
      <c r="S116" s="5"/>
    </row>
    <row r="117" spans="1:19" ht="10.5" customHeight="1" x14ac:dyDescent="0.15"/>
    <row r="118" spans="1:19" ht="20.25" customHeight="1" x14ac:dyDescent="0.15">
      <c r="A118" s="115" t="s">
        <v>136</v>
      </c>
      <c r="B118" s="115"/>
      <c r="C118" s="115"/>
      <c r="D118" s="115"/>
      <c r="E118" s="115"/>
      <c r="F118" s="115"/>
      <c r="G118" s="115"/>
      <c r="H118" s="115"/>
      <c r="I118" s="115"/>
      <c r="J118" s="115"/>
      <c r="K118" s="115"/>
      <c r="L118" s="115"/>
      <c r="M118" s="115"/>
      <c r="N118" s="115"/>
      <c r="O118" s="115"/>
      <c r="P118" s="115"/>
      <c r="Q118" s="115"/>
      <c r="R118" s="115"/>
      <c r="S118" s="115"/>
    </row>
    <row r="119" spans="1:19" ht="18.75" customHeight="1" x14ac:dyDescent="0.15">
      <c r="A119" s="115" t="s">
        <v>137</v>
      </c>
      <c r="B119" s="115"/>
      <c r="C119" s="115"/>
      <c r="D119" s="115"/>
      <c r="E119" s="115"/>
      <c r="F119" s="115"/>
      <c r="G119" s="115"/>
      <c r="H119" s="115"/>
      <c r="I119" s="115"/>
      <c r="J119" s="115"/>
      <c r="K119" s="115"/>
      <c r="L119" s="115"/>
      <c r="M119" s="115"/>
      <c r="N119" s="115"/>
      <c r="O119" s="115"/>
      <c r="P119" s="115"/>
      <c r="Q119" s="115"/>
      <c r="R119" s="115"/>
      <c r="S119" s="115"/>
    </row>
    <row r="120" spans="1:19" ht="51.75" customHeight="1" x14ac:dyDescent="0.15">
      <c r="A120" s="116" t="s">
        <v>126</v>
      </c>
      <c r="B120" s="117"/>
      <c r="C120" s="117"/>
      <c r="D120" s="117"/>
      <c r="E120" s="117"/>
      <c r="F120" s="117"/>
      <c r="G120" s="117"/>
      <c r="H120" s="117"/>
      <c r="I120" s="117"/>
      <c r="J120" s="117"/>
      <c r="K120" s="117"/>
      <c r="L120" s="117"/>
      <c r="M120" s="117"/>
      <c r="N120" s="117"/>
      <c r="O120" s="117"/>
      <c r="P120" s="117"/>
      <c r="Q120" s="117"/>
      <c r="R120" s="117"/>
      <c r="S120" s="117"/>
    </row>
    <row r="121" spans="1:19" ht="53.25" customHeight="1" x14ac:dyDescent="0.15">
      <c r="A121" s="99" t="s">
        <v>71</v>
      </c>
      <c r="B121" s="99"/>
      <c r="C121" s="99"/>
      <c r="D121" s="118" t="s">
        <v>72</v>
      </c>
      <c r="E121" s="118"/>
      <c r="F121" s="118"/>
      <c r="G121" s="108" t="s">
        <v>73</v>
      </c>
      <c r="H121" s="108"/>
      <c r="I121" s="108" t="s">
        <v>74</v>
      </c>
      <c r="J121" s="108"/>
      <c r="K121" s="108"/>
      <c r="L121" s="119" t="s">
        <v>96</v>
      </c>
      <c r="M121" s="120"/>
      <c r="N121" s="120"/>
      <c r="O121" s="105" t="s">
        <v>97</v>
      </c>
      <c r="P121" s="106"/>
      <c r="Q121" s="106"/>
      <c r="R121" s="107" t="s">
        <v>98</v>
      </c>
      <c r="S121" s="108"/>
    </row>
    <row r="122" spans="1:19" ht="33" customHeight="1" x14ac:dyDescent="0.15">
      <c r="A122" s="99" t="s">
        <v>22</v>
      </c>
      <c r="B122" s="99"/>
      <c r="C122" s="99"/>
      <c r="D122" s="109" t="s">
        <v>111</v>
      </c>
      <c r="E122" s="109"/>
      <c r="F122" s="109"/>
      <c r="G122" s="110" t="s">
        <v>110</v>
      </c>
      <c r="H122" s="110"/>
      <c r="I122" s="111" t="s">
        <v>112</v>
      </c>
      <c r="J122" s="112"/>
      <c r="K122" s="112"/>
      <c r="L122" s="102">
        <f>'別紙３(訪問介護）'!K38</f>
        <v>53</v>
      </c>
      <c r="M122" s="102"/>
      <c r="N122" s="102"/>
      <c r="O122" s="102">
        <f>VLOOKUP("○",'別紙３(訪問介護）'!$D$8:$K$37,8,FALSE)</f>
        <v>41</v>
      </c>
      <c r="P122" s="102"/>
      <c r="Q122" s="102"/>
      <c r="R122" s="42">
        <f>O122/L122</f>
        <v>0.77358490566037741</v>
      </c>
      <c r="S122" s="41" t="str">
        <f>IF(R122&lt;=80,"○","×")</f>
        <v>○</v>
      </c>
    </row>
    <row r="123" spans="1:19" ht="33" customHeight="1" x14ac:dyDescent="0.15">
      <c r="A123" s="99" t="s">
        <v>23</v>
      </c>
      <c r="B123" s="99"/>
      <c r="C123" s="99"/>
      <c r="D123" s="104"/>
      <c r="E123" s="104"/>
      <c r="F123" s="104"/>
      <c r="G123" s="101"/>
      <c r="H123" s="101"/>
      <c r="I123" s="101"/>
      <c r="J123" s="101"/>
      <c r="K123" s="101"/>
      <c r="L123" s="102" t="e">
        <f>#REF!</f>
        <v>#REF!</v>
      </c>
      <c r="M123" s="102"/>
      <c r="N123" s="102"/>
      <c r="O123" s="102" t="e">
        <f>VLOOKUP("○",#REF!,8,FALSE)</f>
        <v>#REF!</v>
      </c>
      <c r="P123" s="102"/>
      <c r="Q123" s="102"/>
      <c r="R123" s="42" t="e">
        <f>O123/L123</f>
        <v>#REF!</v>
      </c>
      <c r="S123" s="41" t="e">
        <f>IF(R123&lt;=80,"○","×")</f>
        <v>#REF!</v>
      </c>
    </row>
    <row r="124" spans="1:19" ht="33" customHeight="1" x14ac:dyDescent="0.15">
      <c r="A124" s="103" t="s">
        <v>67</v>
      </c>
      <c r="B124" s="99"/>
      <c r="C124" s="99"/>
      <c r="D124" s="104"/>
      <c r="E124" s="104"/>
      <c r="F124" s="104"/>
      <c r="G124" s="101"/>
      <c r="H124" s="101"/>
      <c r="I124" s="101"/>
      <c r="J124" s="101"/>
      <c r="K124" s="101"/>
      <c r="L124" s="102" t="e">
        <f>#REF!</f>
        <v>#REF!</v>
      </c>
      <c r="M124" s="102"/>
      <c r="N124" s="102"/>
      <c r="O124" s="102" t="e">
        <f>VLOOKUP("○",#REF!,8,FALSE)</f>
        <v>#REF!</v>
      </c>
      <c r="P124" s="102"/>
      <c r="Q124" s="102"/>
      <c r="R124" s="42" t="e">
        <f t="shared" ref="R124:R125" si="4">O124/L124</f>
        <v>#REF!</v>
      </c>
      <c r="S124" s="41" t="e">
        <f t="shared" ref="S124:S125" si="5">IF(R124&lt;=80,"○","×")</f>
        <v>#REF!</v>
      </c>
    </row>
    <row r="125" spans="1:19" ht="33" customHeight="1" x14ac:dyDescent="0.15">
      <c r="A125" s="99" t="s">
        <v>25</v>
      </c>
      <c r="B125" s="99"/>
      <c r="C125" s="99"/>
      <c r="D125" s="100"/>
      <c r="E125" s="100"/>
      <c r="F125" s="100"/>
      <c r="G125" s="101"/>
      <c r="H125" s="101"/>
      <c r="I125" s="101"/>
      <c r="J125" s="101"/>
      <c r="K125" s="101"/>
      <c r="L125" s="102" t="e">
        <f>#REF!</f>
        <v>#REF!</v>
      </c>
      <c r="M125" s="102"/>
      <c r="N125" s="102"/>
      <c r="O125" s="102" t="e">
        <f>VLOOKUP("○",#REF!,8,FALSE)</f>
        <v>#REF!</v>
      </c>
      <c r="P125" s="102"/>
      <c r="Q125" s="102"/>
      <c r="R125" s="42" t="e">
        <f t="shared" si="4"/>
        <v>#REF!</v>
      </c>
      <c r="S125" s="41" t="e">
        <f t="shared" si="5"/>
        <v>#REF!</v>
      </c>
    </row>
    <row r="126" spans="1:19" ht="54.75" customHeight="1" x14ac:dyDescent="0.15">
      <c r="A126" s="82" t="s">
        <v>103</v>
      </c>
      <c r="B126" s="82"/>
      <c r="C126" s="82"/>
      <c r="D126" s="82"/>
      <c r="E126" s="82"/>
      <c r="F126" s="82"/>
      <c r="G126" s="82"/>
      <c r="H126" s="82"/>
      <c r="I126" s="82"/>
      <c r="J126" s="82"/>
      <c r="K126" s="82"/>
      <c r="L126" s="82"/>
      <c r="M126" s="82"/>
      <c r="N126" s="82"/>
      <c r="O126" s="82"/>
      <c r="P126" s="82"/>
      <c r="Q126" s="82"/>
      <c r="R126" s="82"/>
      <c r="S126" s="82"/>
    </row>
    <row r="127" spans="1:19" ht="7.5" customHeight="1" x14ac:dyDescent="0.15"/>
    <row r="128" spans="1:19" ht="23.25" customHeight="1" x14ac:dyDescent="0.15">
      <c r="A128" s="1" t="s">
        <v>92</v>
      </c>
    </row>
    <row r="129" spans="1:19" ht="40.5" customHeight="1" x14ac:dyDescent="0.15">
      <c r="A129" s="83" t="s">
        <v>94</v>
      </c>
      <c r="B129" s="83"/>
      <c r="C129" s="83"/>
      <c r="D129" s="83"/>
      <c r="E129" s="83"/>
      <c r="F129" s="83"/>
      <c r="G129" s="83"/>
      <c r="H129" s="83"/>
      <c r="I129" s="83"/>
      <c r="J129" s="83"/>
      <c r="K129" s="83"/>
      <c r="L129" s="83"/>
      <c r="M129" s="83"/>
      <c r="N129" s="83"/>
      <c r="O129" s="83"/>
      <c r="P129" s="83"/>
      <c r="Q129" s="83"/>
      <c r="R129" s="83"/>
      <c r="S129" s="83"/>
    </row>
    <row r="130" spans="1:19" ht="40.5" customHeight="1" x14ac:dyDescent="0.15">
      <c r="A130" s="84" t="s">
        <v>63</v>
      </c>
      <c r="B130" s="85"/>
      <c r="C130" s="90"/>
      <c r="D130" s="91"/>
      <c r="E130" s="91"/>
      <c r="F130" s="91"/>
      <c r="G130" s="91"/>
      <c r="H130" s="91"/>
      <c r="I130" s="91"/>
      <c r="J130" s="91"/>
      <c r="K130" s="91"/>
      <c r="L130" s="91"/>
      <c r="M130" s="91"/>
      <c r="N130" s="91"/>
      <c r="O130" s="91"/>
      <c r="P130" s="91"/>
      <c r="Q130" s="91"/>
      <c r="R130" s="91"/>
      <c r="S130" s="92"/>
    </row>
    <row r="131" spans="1:19" ht="40.5" customHeight="1" x14ac:dyDescent="0.15">
      <c r="A131" s="86"/>
      <c r="B131" s="87"/>
      <c r="C131" s="93"/>
      <c r="D131" s="94"/>
      <c r="E131" s="94"/>
      <c r="F131" s="94"/>
      <c r="G131" s="94"/>
      <c r="H131" s="94"/>
      <c r="I131" s="94"/>
      <c r="J131" s="94"/>
      <c r="K131" s="94"/>
      <c r="L131" s="94"/>
      <c r="M131" s="94"/>
      <c r="N131" s="94"/>
      <c r="O131" s="94"/>
      <c r="P131" s="94"/>
      <c r="Q131" s="94"/>
      <c r="R131" s="94"/>
      <c r="S131" s="95"/>
    </row>
    <row r="132" spans="1:19" ht="40.5" customHeight="1" x14ac:dyDescent="0.15">
      <c r="A132" s="86"/>
      <c r="B132" s="87"/>
      <c r="C132" s="93"/>
      <c r="D132" s="94"/>
      <c r="E132" s="94"/>
      <c r="F132" s="94"/>
      <c r="G132" s="94"/>
      <c r="H132" s="94"/>
      <c r="I132" s="94"/>
      <c r="J132" s="94"/>
      <c r="K132" s="94"/>
      <c r="L132" s="94"/>
      <c r="M132" s="94"/>
      <c r="N132" s="94"/>
      <c r="O132" s="94"/>
      <c r="P132" s="94"/>
      <c r="Q132" s="94"/>
      <c r="R132" s="94"/>
      <c r="S132" s="95"/>
    </row>
    <row r="133" spans="1:19" ht="40.5" customHeight="1" x14ac:dyDescent="0.15">
      <c r="A133" s="86"/>
      <c r="B133" s="87"/>
      <c r="C133" s="93"/>
      <c r="D133" s="94"/>
      <c r="E133" s="94"/>
      <c r="F133" s="94"/>
      <c r="G133" s="94"/>
      <c r="H133" s="94"/>
      <c r="I133" s="94"/>
      <c r="J133" s="94"/>
      <c r="K133" s="94"/>
      <c r="L133" s="94"/>
      <c r="M133" s="94"/>
      <c r="N133" s="94"/>
      <c r="O133" s="94"/>
      <c r="P133" s="94"/>
      <c r="Q133" s="94"/>
      <c r="R133" s="94"/>
      <c r="S133" s="95"/>
    </row>
    <row r="134" spans="1:19" ht="40.5" customHeight="1" x14ac:dyDescent="0.15">
      <c r="A134" s="88"/>
      <c r="B134" s="89"/>
      <c r="C134" s="96"/>
      <c r="D134" s="97"/>
      <c r="E134" s="97"/>
      <c r="F134" s="97"/>
      <c r="G134" s="97"/>
      <c r="H134" s="97"/>
      <c r="I134" s="97"/>
      <c r="J134" s="97"/>
      <c r="K134" s="97"/>
      <c r="L134" s="97"/>
      <c r="M134" s="97"/>
      <c r="N134" s="97"/>
      <c r="O134" s="97"/>
      <c r="P134" s="97"/>
      <c r="Q134" s="97"/>
      <c r="R134" s="97"/>
      <c r="S134" s="98"/>
    </row>
    <row r="136" spans="1:19" ht="27.75" customHeight="1" x14ac:dyDescent="0.15">
      <c r="A136" s="1" t="s">
        <v>102</v>
      </c>
    </row>
  </sheetData>
  <mergeCells count="260">
    <mergeCell ref="A1:S1"/>
    <mergeCell ref="A10:S10"/>
    <mergeCell ref="A12:G12"/>
    <mergeCell ref="H12:S12"/>
    <mergeCell ref="A13:G13"/>
    <mergeCell ref="H13:S13"/>
    <mergeCell ref="A14:G14"/>
    <mergeCell ref="H14:S14"/>
    <mergeCell ref="A15:G15"/>
    <mergeCell ref="H15:S15"/>
    <mergeCell ref="A17:S17"/>
    <mergeCell ref="A19:B20"/>
    <mergeCell ref="C19:C20"/>
    <mergeCell ref="D19:D20"/>
    <mergeCell ref="E19:E20"/>
    <mergeCell ref="F19:I20"/>
    <mergeCell ref="R19:S20"/>
    <mergeCell ref="A21:K21"/>
    <mergeCell ref="R21:S21"/>
    <mergeCell ref="A22:A31"/>
    <mergeCell ref="B22:K22"/>
    <mergeCell ref="R22:S22"/>
    <mergeCell ref="B23:K23"/>
    <mergeCell ref="R23:S23"/>
    <mergeCell ref="B24:F24"/>
    <mergeCell ref="G24:S24"/>
    <mergeCell ref="B28:F28"/>
    <mergeCell ref="G28:S28"/>
    <mergeCell ref="B29:P29"/>
    <mergeCell ref="Q29:S29"/>
    <mergeCell ref="B30:P31"/>
    <mergeCell ref="Q30:S30"/>
    <mergeCell ref="Q31:S31"/>
    <mergeCell ref="B25:F25"/>
    <mergeCell ref="G25:S25"/>
    <mergeCell ref="B26:F26"/>
    <mergeCell ref="G26:S26"/>
    <mergeCell ref="B27:F27"/>
    <mergeCell ref="G27:S27"/>
    <mergeCell ref="B35:K35"/>
    <mergeCell ref="R35:S35"/>
    <mergeCell ref="B36:F36"/>
    <mergeCell ref="G36:S36"/>
    <mergeCell ref="B37:F37"/>
    <mergeCell ref="G37:S37"/>
    <mergeCell ref="A32:A43"/>
    <mergeCell ref="B32:K32"/>
    <mergeCell ref="M32:O32"/>
    <mergeCell ref="Q32:S32"/>
    <mergeCell ref="B33:F33"/>
    <mergeCell ref="G33:H33"/>
    <mergeCell ref="J33:K33"/>
    <mergeCell ref="R33:S33"/>
    <mergeCell ref="B34:K34"/>
    <mergeCell ref="R34:S34"/>
    <mergeCell ref="A44:A54"/>
    <mergeCell ref="B44:F44"/>
    <mergeCell ref="G44:H44"/>
    <mergeCell ref="J44:K44"/>
    <mergeCell ref="R44:S44"/>
    <mergeCell ref="B38:F38"/>
    <mergeCell ref="G38:S38"/>
    <mergeCell ref="B39:F39"/>
    <mergeCell ref="G39:S39"/>
    <mergeCell ref="B40:F40"/>
    <mergeCell ref="G40:S40"/>
    <mergeCell ref="B45:K45"/>
    <mergeCell ref="R45:S45"/>
    <mergeCell ref="B46:K46"/>
    <mergeCell ref="R46:S46"/>
    <mergeCell ref="B47:F47"/>
    <mergeCell ref="G47:S47"/>
    <mergeCell ref="B41:P41"/>
    <mergeCell ref="Q41:S41"/>
    <mergeCell ref="B42:P43"/>
    <mergeCell ref="Q42:S42"/>
    <mergeCell ref="Q43:S43"/>
    <mergeCell ref="B51:F51"/>
    <mergeCell ref="G51:S51"/>
    <mergeCell ref="B52:P52"/>
    <mergeCell ref="Q52:S52"/>
    <mergeCell ref="B53:P54"/>
    <mergeCell ref="Q53:S53"/>
    <mergeCell ref="Q54:S54"/>
    <mergeCell ref="B48:F48"/>
    <mergeCell ref="G48:S48"/>
    <mergeCell ref="B49:F49"/>
    <mergeCell ref="G49:S49"/>
    <mergeCell ref="B50:F50"/>
    <mergeCell ref="G50:S50"/>
    <mergeCell ref="R59:S59"/>
    <mergeCell ref="B60:F60"/>
    <mergeCell ref="G60:S60"/>
    <mergeCell ref="B61:F61"/>
    <mergeCell ref="G61:S61"/>
    <mergeCell ref="B62:F62"/>
    <mergeCell ref="G62:S62"/>
    <mergeCell ref="A55:S55"/>
    <mergeCell ref="A56:S56"/>
    <mergeCell ref="A57:A67"/>
    <mergeCell ref="B57:F57"/>
    <mergeCell ref="G57:H57"/>
    <mergeCell ref="J57:K57"/>
    <mergeCell ref="R57:S57"/>
    <mergeCell ref="B58:K58"/>
    <mergeCell ref="R58:S58"/>
    <mergeCell ref="B59:K59"/>
    <mergeCell ref="B66:P67"/>
    <mergeCell ref="Q66:S66"/>
    <mergeCell ref="Q67:S67"/>
    <mergeCell ref="A69:S69"/>
    <mergeCell ref="A70:B70"/>
    <mergeCell ref="C70:M70"/>
    <mergeCell ref="N70:S70"/>
    <mergeCell ref="B63:F63"/>
    <mergeCell ref="G63:S63"/>
    <mergeCell ref="B64:F64"/>
    <mergeCell ref="G64:S64"/>
    <mergeCell ref="B65:P65"/>
    <mergeCell ref="Q65:S65"/>
    <mergeCell ref="C75:M75"/>
    <mergeCell ref="N75:S75"/>
    <mergeCell ref="A76:S76"/>
    <mergeCell ref="A78:S78"/>
    <mergeCell ref="A79:S79"/>
    <mergeCell ref="A82:B82"/>
    <mergeCell ref="C82:S82"/>
    <mergeCell ref="C71:M71"/>
    <mergeCell ref="N71:S72"/>
    <mergeCell ref="C72:M72"/>
    <mergeCell ref="C73:M73"/>
    <mergeCell ref="N73:S73"/>
    <mergeCell ref="C74:M74"/>
    <mergeCell ref="N74:S74"/>
    <mergeCell ref="C89:S89"/>
    <mergeCell ref="A90:S90"/>
    <mergeCell ref="A92:S92"/>
    <mergeCell ref="A93:S93"/>
    <mergeCell ref="A95:S95"/>
    <mergeCell ref="A96:S96"/>
    <mergeCell ref="C83:S83"/>
    <mergeCell ref="C84:S84"/>
    <mergeCell ref="C85:S85"/>
    <mergeCell ref="C86:S86"/>
    <mergeCell ref="C87:S87"/>
    <mergeCell ref="C88:S88"/>
    <mergeCell ref="H99:J99"/>
    <mergeCell ref="K99:M99"/>
    <mergeCell ref="N99:P99"/>
    <mergeCell ref="Q99:S99"/>
    <mergeCell ref="A101:E101"/>
    <mergeCell ref="F101:K101"/>
    <mergeCell ref="A97:E97"/>
    <mergeCell ref="F97:G97"/>
    <mergeCell ref="A98:E99"/>
    <mergeCell ref="F98:G98"/>
    <mergeCell ref="H98:J98"/>
    <mergeCell ref="K98:M98"/>
    <mergeCell ref="N98:P98"/>
    <mergeCell ref="Q98:S98"/>
    <mergeCell ref="F99:G99"/>
    <mergeCell ref="H97:L97"/>
    <mergeCell ref="R97:S97"/>
    <mergeCell ref="A102:S102"/>
    <mergeCell ref="A105:S105"/>
    <mergeCell ref="D106:E106"/>
    <mergeCell ref="F106:G106"/>
    <mergeCell ref="H106:I106"/>
    <mergeCell ref="J106:K106"/>
    <mergeCell ref="L106:M106"/>
    <mergeCell ref="N106:O106"/>
    <mergeCell ref="P106:Q106"/>
    <mergeCell ref="R106:S106"/>
    <mergeCell ref="N107:O107"/>
    <mergeCell ref="P107:Q107"/>
    <mergeCell ref="A110:S110"/>
    <mergeCell ref="D111:E111"/>
    <mergeCell ref="F111:G111"/>
    <mergeCell ref="H111:I111"/>
    <mergeCell ref="J111:K111"/>
    <mergeCell ref="L111:M111"/>
    <mergeCell ref="N111:O111"/>
    <mergeCell ref="P111:Q111"/>
    <mergeCell ref="A107:C107"/>
    <mergeCell ref="D107:E107"/>
    <mergeCell ref="F107:G107"/>
    <mergeCell ref="H107:I107"/>
    <mergeCell ref="J107:K107"/>
    <mergeCell ref="L107:M107"/>
    <mergeCell ref="R111:S111"/>
    <mergeCell ref="A112:C112"/>
    <mergeCell ref="D112:E112"/>
    <mergeCell ref="F112:G112"/>
    <mergeCell ref="H112:I112"/>
    <mergeCell ref="J112:K112"/>
    <mergeCell ref="L112:M112"/>
    <mergeCell ref="N112:O112"/>
    <mergeCell ref="P112:Q112"/>
    <mergeCell ref="N113:O113"/>
    <mergeCell ref="P113:Q113"/>
    <mergeCell ref="A114:C114"/>
    <mergeCell ref="D114:E114"/>
    <mergeCell ref="F114:G114"/>
    <mergeCell ref="H114:I114"/>
    <mergeCell ref="J114:K114"/>
    <mergeCell ref="L114:M114"/>
    <mergeCell ref="N114:O114"/>
    <mergeCell ref="P114:Q114"/>
    <mergeCell ref="A113:C113"/>
    <mergeCell ref="D113:E113"/>
    <mergeCell ref="F113:G113"/>
    <mergeCell ref="H113:I113"/>
    <mergeCell ref="J113:K113"/>
    <mergeCell ref="L113:M113"/>
    <mergeCell ref="O121:Q121"/>
    <mergeCell ref="R121:S121"/>
    <mergeCell ref="A122:C122"/>
    <mergeCell ref="D122:F122"/>
    <mergeCell ref="G122:H122"/>
    <mergeCell ref="I122:K122"/>
    <mergeCell ref="L122:N122"/>
    <mergeCell ref="O122:Q122"/>
    <mergeCell ref="N115:O115"/>
    <mergeCell ref="P115:Q115"/>
    <mergeCell ref="A118:S118"/>
    <mergeCell ref="A119:S119"/>
    <mergeCell ref="A120:S120"/>
    <mergeCell ref="A121:C121"/>
    <mergeCell ref="D121:F121"/>
    <mergeCell ref="G121:H121"/>
    <mergeCell ref="I121:K121"/>
    <mergeCell ref="L121:N121"/>
    <mergeCell ref="A115:C115"/>
    <mergeCell ref="D115:E115"/>
    <mergeCell ref="F115:G115"/>
    <mergeCell ref="H115:I115"/>
    <mergeCell ref="J115:K115"/>
    <mergeCell ref="L115:M115"/>
    <mergeCell ref="A124:C124"/>
    <mergeCell ref="D124:F124"/>
    <mergeCell ref="G124:H124"/>
    <mergeCell ref="I124:K124"/>
    <mergeCell ref="L124:N124"/>
    <mergeCell ref="O124:Q124"/>
    <mergeCell ref="A123:C123"/>
    <mergeCell ref="D123:F123"/>
    <mergeCell ref="G123:H123"/>
    <mergeCell ref="I123:K123"/>
    <mergeCell ref="L123:N123"/>
    <mergeCell ref="O123:Q123"/>
    <mergeCell ref="A126:S126"/>
    <mergeCell ref="A129:S129"/>
    <mergeCell ref="A130:B134"/>
    <mergeCell ref="C130:S134"/>
    <mergeCell ref="A125:C125"/>
    <mergeCell ref="D125:F125"/>
    <mergeCell ref="G125:H125"/>
    <mergeCell ref="I125:K125"/>
    <mergeCell ref="L125:N125"/>
    <mergeCell ref="O125:Q125"/>
  </mergeCells>
  <phoneticPr fontId="1"/>
  <dataValidations count="2">
    <dataValidation type="list" allowBlank="1" showInputMessage="1" showErrorMessage="1" sqref="Q54:S54 Q67:S67 Q31:S31 Q43:S43">
      <formula1>"（１）,（２）,（３）,（４）,（５）,（６）,（７）,なし"</formula1>
    </dataValidation>
    <dataValidation type="list" allowBlank="1" showInputMessage="1" showErrorMessage="1" sqref="B71:B75 L101 O101 L32 B83:B89 B91 P32 J19:J20">
      <formula1>"✔"</formula1>
    </dataValidation>
  </dataValidations>
  <pageMargins left="0.62992125984251968" right="0.62992125984251968" top="0.51181102362204722" bottom="0.51181102362204722" header="0" footer="0"/>
  <pageSetup paperSize="9" orientation="portrait" r:id="rId1"/>
  <headerFooter>
    <oddHeader>&amp;R様式１</oddHeader>
    <oddFooter xml:space="preserve">&amp;C&amp;P </oddFooter>
  </headerFooter>
  <rowBreaks count="1" manualBreakCount="1">
    <brk id="79"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57150</xdr:colOff>
                    <xdr:row>22</xdr:row>
                    <xdr:rowOff>200025</xdr:rowOff>
                  </from>
                  <to>
                    <xdr:col>0</xdr:col>
                    <xdr:colOff>295275</xdr:colOff>
                    <xdr:row>24</xdr:row>
                    <xdr:rowOff>47625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76200</xdr:colOff>
                    <xdr:row>33</xdr:row>
                    <xdr:rowOff>142875</xdr:rowOff>
                  </from>
                  <to>
                    <xdr:col>0</xdr:col>
                    <xdr:colOff>314325</xdr:colOff>
                    <xdr:row>35</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66675</xdr:colOff>
                    <xdr:row>43</xdr:row>
                    <xdr:rowOff>38100</xdr:rowOff>
                  </from>
                  <to>
                    <xdr:col>0</xdr:col>
                    <xdr:colOff>304800</xdr:colOff>
                    <xdr:row>44</xdr:row>
                    <xdr:rowOff>85725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66675</xdr:colOff>
                    <xdr:row>56</xdr:row>
                    <xdr:rowOff>114300</xdr:rowOff>
                  </from>
                  <to>
                    <xdr:col>0</xdr:col>
                    <xdr:colOff>304800</xdr:colOff>
                    <xdr:row>57</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zoomScale="91" zoomScaleNormal="91" workbookViewId="0"/>
  </sheetViews>
  <sheetFormatPr defaultRowHeight="13.5" x14ac:dyDescent="0.15"/>
  <cols>
    <col min="1" max="1" width="29.5" style="43" customWidth="1"/>
    <col min="2" max="2" width="14.125" style="43" customWidth="1"/>
    <col min="3" max="3" width="25.75" style="43" customWidth="1"/>
    <col min="4" max="4" width="7" style="43" hidden="1" customWidth="1"/>
    <col min="5" max="10" width="7.875" style="43" customWidth="1"/>
    <col min="11" max="11" width="9.875" style="43" customWidth="1"/>
    <col min="12" max="12" width="8" style="43" bestFit="1" customWidth="1"/>
    <col min="13" max="16384" width="9" style="43"/>
  </cols>
  <sheetData>
    <row r="1" spans="1:12" x14ac:dyDescent="0.15">
      <c r="K1" s="246" t="s">
        <v>160</v>
      </c>
      <c r="L1" s="246"/>
    </row>
    <row r="2" spans="1:12" ht="18.75" x14ac:dyDescent="0.15">
      <c r="A2" s="247" t="s">
        <v>161</v>
      </c>
      <c r="B2" s="247"/>
      <c r="C2" s="247"/>
      <c r="D2" s="247"/>
      <c r="E2" s="247"/>
      <c r="F2" s="247"/>
      <c r="G2" s="247"/>
      <c r="H2" s="247"/>
      <c r="I2" s="247"/>
      <c r="J2" s="247"/>
      <c r="K2" s="247"/>
      <c r="L2" s="247"/>
    </row>
    <row r="3" spans="1:12" ht="3" customHeight="1" x14ac:dyDescent="0.15">
      <c r="A3" s="44"/>
      <c r="B3" s="44"/>
      <c r="C3" s="44"/>
      <c r="D3" s="44"/>
      <c r="E3" s="44"/>
      <c r="F3" s="44"/>
      <c r="G3" s="44"/>
      <c r="H3" s="44"/>
      <c r="I3" s="44"/>
      <c r="J3" s="44"/>
      <c r="K3" s="44"/>
      <c r="L3" s="44"/>
    </row>
    <row r="4" spans="1:12" ht="24" customHeight="1" thickBot="1" x14ac:dyDescent="0.2">
      <c r="A4" s="43" t="s">
        <v>163</v>
      </c>
      <c r="C4" s="45" t="s">
        <v>152</v>
      </c>
      <c r="D4" s="45"/>
      <c r="E4" s="248" t="str">
        <f>様式１!H12</f>
        <v>　１１０３３３３３３３</v>
      </c>
      <c r="F4" s="249"/>
      <c r="G4" s="46" t="s">
        <v>153</v>
      </c>
      <c r="H4" s="250" t="str">
        <f>様式１!H13</f>
        <v>　居宅介護支援事業所こばとん</v>
      </c>
      <c r="I4" s="250"/>
      <c r="J4" s="250"/>
      <c r="K4" s="250"/>
      <c r="L4" s="250"/>
    </row>
    <row r="5" spans="1:12" ht="13.5" customHeight="1" x14ac:dyDescent="0.15">
      <c r="A5" s="253" t="s">
        <v>154</v>
      </c>
      <c r="B5" s="251" t="s">
        <v>152</v>
      </c>
      <c r="C5" s="251" t="s">
        <v>153</v>
      </c>
      <c r="D5" s="68"/>
      <c r="E5" s="238" t="str">
        <f>様式１!C19</f>
        <v>令和</v>
      </c>
      <c r="F5" s="239"/>
      <c r="G5" s="239">
        <f>様式１!D19</f>
        <v>2</v>
      </c>
      <c r="H5" s="239"/>
      <c r="I5" s="239" t="str">
        <f>様式１!E19</f>
        <v>年度</v>
      </c>
      <c r="J5" s="240"/>
      <c r="K5" s="243" t="s">
        <v>155</v>
      </c>
      <c r="L5" s="241" t="s">
        <v>156</v>
      </c>
    </row>
    <row r="6" spans="1:12" ht="16.5" customHeight="1" x14ac:dyDescent="0.15">
      <c r="A6" s="254"/>
      <c r="B6" s="252"/>
      <c r="C6" s="252"/>
      <c r="D6" s="69"/>
      <c r="E6" s="47" t="str">
        <f>IF(LEN(様式１!J20)&gt;0,"9月","3月")</f>
        <v>9月</v>
      </c>
      <c r="F6" s="47" t="str">
        <f>IF(LEN(様式１!J20)&gt;0,"10月","4月")</f>
        <v>10月</v>
      </c>
      <c r="G6" s="47" t="str">
        <f>IF(LEN(様式１!J20)&gt;0,"11月","5月")</f>
        <v>11月</v>
      </c>
      <c r="H6" s="47" t="str">
        <f>IF(LEN(様式１!J20)&gt;0,"12月","6月")</f>
        <v>12月</v>
      </c>
      <c r="I6" s="47" t="str">
        <f>IF(LEN(様式１!J20)&gt;0,"1月","7月")</f>
        <v>1月</v>
      </c>
      <c r="J6" s="58" t="str">
        <f>IF(LEN(様式１!J20)&gt;0,"2月","8月")</f>
        <v>2月</v>
      </c>
      <c r="K6" s="244"/>
      <c r="L6" s="242"/>
    </row>
    <row r="7" spans="1:12" ht="17.25" customHeight="1" x14ac:dyDescent="0.15">
      <c r="A7" s="230" t="s">
        <v>180</v>
      </c>
      <c r="B7" s="48">
        <v>1174444444</v>
      </c>
      <c r="C7" s="77" t="s">
        <v>182</v>
      </c>
      <c r="D7" s="71"/>
      <c r="E7" s="48">
        <v>8</v>
      </c>
      <c r="F7" s="48">
        <v>8</v>
      </c>
      <c r="G7" s="48">
        <v>9</v>
      </c>
      <c r="H7" s="48">
        <v>9</v>
      </c>
      <c r="I7" s="48">
        <v>9</v>
      </c>
      <c r="J7" s="49">
        <v>9</v>
      </c>
      <c r="K7" s="232">
        <f>IF(SUM(E7:J10)=0," ",SUM(E7:J10))</f>
        <v>84</v>
      </c>
      <c r="L7" s="234" t="str">
        <f>IF(MAXA($K$7:$K$35)=K7,"✔"," ")</f>
        <v>✔</v>
      </c>
    </row>
    <row r="8" spans="1:12" ht="17.25" customHeight="1" x14ac:dyDescent="0.15">
      <c r="A8" s="230"/>
      <c r="B8" s="50">
        <v>1176666666</v>
      </c>
      <c r="C8" s="78" t="s">
        <v>183</v>
      </c>
      <c r="D8" s="72"/>
      <c r="E8" s="50">
        <v>4</v>
      </c>
      <c r="F8" s="50">
        <v>6</v>
      </c>
      <c r="G8" s="50">
        <v>6</v>
      </c>
      <c r="H8" s="50">
        <v>5</v>
      </c>
      <c r="I8" s="50">
        <v>6</v>
      </c>
      <c r="J8" s="51">
        <v>5</v>
      </c>
      <c r="K8" s="233"/>
      <c r="L8" s="235"/>
    </row>
    <row r="9" spans="1:12" ht="17.25" customHeight="1" x14ac:dyDescent="0.15">
      <c r="A9" s="230"/>
      <c r="B9" s="50"/>
      <c r="C9" s="50"/>
      <c r="D9" s="72"/>
      <c r="E9" s="50"/>
      <c r="F9" s="50"/>
      <c r="G9" s="50"/>
      <c r="H9" s="50"/>
      <c r="I9" s="50"/>
      <c r="J9" s="51"/>
      <c r="K9" s="233"/>
      <c r="L9" s="235"/>
    </row>
    <row r="10" spans="1:12" ht="15.75" customHeight="1" x14ac:dyDescent="0.15">
      <c r="A10" s="230"/>
      <c r="B10" s="52"/>
      <c r="C10" s="52"/>
      <c r="D10" s="73"/>
      <c r="E10" s="52"/>
      <c r="F10" s="52"/>
      <c r="G10" s="52"/>
      <c r="H10" s="52"/>
      <c r="I10" s="52"/>
      <c r="J10" s="53"/>
      <c r="K10" s="245"/>
      <c r="L10" s="235"/>
    </row>
    <row r="11" spans="1:12" ht="15" hidden="1" customHeight="1" x14ac:dyDescent="0.15">
      <c r="A11" s="59"/>
      <c r="B11" s="56"/>
      <c r="C11" s="56"/>
      <c r="D11" s="74" t="str">
        <f>L11</f>
        <v>○</v>
      </c>
      <c r="E11" s="56">
        <f>SUM(E7:E10)</f>
        <v>12</v>
      </c>
      <c r="F11" s="56">
        <f t="shared" ref="F11:J11" si="0">SUM(F7:F10)</f>
        <v>14</v>
      </c>
      <c r="G11" s="56">
        <f t="shared" si="0"/>
        <v>15</v>
      </c>
      <c r="H11" s="56">
        <f t="shared" si="0"/>
        <v>14</v>
      </c>
      <c r="I11" s="56">
        <f t="shared" si="0"/>
        <v>15</v>
      </c>
      <c r="J11" s="56">
        <f t="shared" si="0"/>
        <v>14</v>
      </c>
      <c r="K11" s="65">
        <f>K7</f>
        <v>84</v>
      </c>
      <c r="L11" s="63" t="str">
        <f>IF(MAXA($K$7:$K$35)=K7,"○"," ")</f>
        <v>○</v>
      </c>
    </row>
    <row r="12" spans="1:12" ht="17.25" customHeight="1" x14ac:dyDescent="0.15">
      <c r="A12" s="230" t="s">
        <v>181</v>
      </c>
      <c r="B12" s="48">
        <v>1175555555</v>
      </c>
      <c r="C12" s="77" t="s">
        <v>184</v>
      </c>
      <c r="D12" s="71"/>
      <c r="E12" s="48">
        <v>2</v>
      </c>
      <c r="F12" s="48">
        <v>2</v>
      </c>
      <c r="G12" s="48">
        <v>2</v>
      </c>
      <c r="H12" s="48">
        <v>2</v>
      </c>
      <c r="I12" s="48">
        <v>2</v>
      </c>
      <c r="J12" s="49">
        <v>2</v>
      </c>
      <c r="K12" s="232">
        <f>IF(SUM(E12:J15)=0," ",SUM(E12:J15))</f>
        <v>12</v>
      </c>
      <c r="L12" s="234" t="str">
        <f>IF(MAXA($K$7:$K$35)=K12,"✔"," ")</f>
        <v xml:space="preserve"> </v>
      </c>
    </row>
    <row r="13" spans="1:12" ht="17.25" customHeight="1" x14ac:dyDescent="0.15">
      <c r="A13" s="230"/>
      <c r="B13" s="50"/>
      <c r="C13" s="50"/>
      <c r="D13" s="72"/>
      <c r="E13" s="50"/>
      <c r="F13" s="50"/>
      <c r="G13" s="50"/>
      <c r="H13" s="50"/>
      <c r="I13" s="50"/>
      <c r="J13" s="51"/>
      <c r="K13" s="233"/>
      <c r="L13" s="235"/>
    </row>
    <row r="14" spans="1:12" ht="17.25" customHeight="1" x14ac:dyDescent="0.15">
      <c r="A14" s="230"/>
      <c r="B14" s="50"/>
      <c r="C14" s="50"/>
      <c r="D14" s="72"/>
      <c r="E14" s="50"/>
      <c r="F14" s="50"/>
      <c r="G14" s="50"/>
      <c r="H14" s="50"/>
      <c r="I14" s="50"/>
      <c r="J14" s="51"/>
      <c r="K14" s="233"/>
      <c r="L14" s="235"/>
    </row>
    <row r="15" spans="1:12" ht="16.5" customHeight="1" x14ac:dyDescent="0.15">
      <c r="A15" s="230"/>
      <c r="B15" s="52"/>
      <c r="C15" s="52"/>
      <c r="D15" s="73"/>
      <c r="E15" s="52"/>
      <c r="F15" s="52"/>
      <c r="G15" s="52"/>
      <c r="H15" s="52"/>
      <c r="I15" s="52"/>
      <c r="J15" s="53"/>
      <c r="K15" s="245"/>
      <c r="L15" s="235"/>
    </row>
    <row r="16" spans="1:12" ht="21" hidden="1" customHeight="1" x14ac:dyDescent="0.15">
      <c r="A16" s="59"/>
      <c r="B16" s="56"/>
      <c r="C16" s="56"/>
      <c r="D16" s="74" t="str">
        <f>L16</f>
        <v xml:space="preserve"> </v>
      </c>
      <c r="E16" s="56">
        <f>SUM(E12:E15)</f>
        <v>2</v>
      </c>
      <c r="F16" s="56">
        <f t="shared" ref="F16:J16" si="1">SUM(F12:F15)</f>
        <v>2</v>
      </c>
      <c r="G16" s="56">
        <f t="shared" si="1"/>
        <v>2</v>
      </c>
      <c r="H16" s="56">
        <f t="shared" si="1"/>
        <v>2</v>
      </c>
      <c r="I16" s="56">
        <f t="shared" si="1"/>
        <v>2</v>
      </c>
      <c r="J16" s="56">
        <f t="shared" si="1"/>
        <v>2</v>
      </c>
      <c r="K16" s="65">
        <f>K12</f>
        <v>12</v>
      </c>
      <c r="L16" s="63" t="str">
        <f>IF(MAXA($K$7:$K$35)=K12,"○"," ")</f>
        <v xml:space="preserve"> </v>
      </c>
    </row>
    <row r="17" spans="1:12" ht="17.25" customHeight="1" x14ac:dyDescent="0.15">
      <c r="A17" s="230"/>
      <c r="B17" s="48"/>
      <c r="C17" s="48"/>
      <c r="D17" s="71"/>
      <c r="E17" s="48"/>
      <c r="F17" s="48"/>
      <c r="G17" s="48"/>
      <c r="H17" s="48"/>
      <c r="I17" s="48"/>
      <c r="J17" s="49"/>
      <c r="K17" s="232" t="str">
        <f>IF(SUM(E17:J20)=0," ",SUM(E17:J20))</f>
        <v xml:space="preserve"> </v>
      </c>
      <c r="L17" s="234" t="str">
        <f t="shared" ref="L17" si="2">IF(MAXA($K$7:$K$35)=K17,"✔"," ")</f>
        <v xml:space="preserve"> </v>
      </c>
    </row>
    <row r="18" spans="1:12" ht="17.25" customHeight="1" x14ac:dyDescent="0.15">
      <c r="A18" s="230"/>
      <c r="B18" s="50"/>
      <c r="C18" s="50"/>
      <c r="D18" s="72"/>
      <c r="E18" s="50"/>
      <c r="F18" s="50"/>
      <c r="G18" s="50"/>
      <c r="H18" s="50"/>
      <c r="I18" s="50"/>
      <c r="J18" s="51"/>
      <c r="K18" s="233"/>
      <c r="L18" s="235"/>
    </row>
    <row r="19" spans="1:12" ht="17.25" customHeight="1" x14ac:dyDescent="0.15">
      <c r="A19" s="230"/>
      <c r="B19" s="50"/>
      <c r="C19" s="50"/>
      <c r="D19" s="72"/>
      <c r="E19" s="50"/>
      <c r="F19" s="50"/>
      <c r="G19" s="50"/>
      <c r="H19" s="50"/>
      <c r="I19" s="50"/>
      <c r="J19" s="51"/>
      <c r="K19" s="233"/>
      <c r="L19" s="235"/>
    </row>
    <row r="20" spans="1:12" ht="17.25" customHeight="1" x14ac:dyDescent="0.15">
      <c r="A20" s="230"/>
      <c r="B20" s="52"/>
      <c r="C20" s="52"/>
      <c r="D20" s="73"/>
      <c r="E20" s="52"/>
      <c r="F20" s="52"/>
      <c r="G20" s="52"/>
      <c r="H20" s="52"/>
      <c r="I20" s="52"/>
      <c r="J20" s="53"/>
      <c r="K20" s="233"/>
      <c r="L20" s="235"/>
    </row>
    <row r="21" spans="1:12" ht="18.75" hidden="1" customHeight="1" x14ac:dyDescent="0.15">
      <c r="A21" s="59"/>
      <c r="B21" s="56"/>
      <c r="C21" s="56"/>
      <c r="D21" s="74" t="str">
        <f>L21</f>
        <v xml:space="preserve"> </v>
      </c>
      <c r="E21" s="56">
        <f>SUM(E17:E20)</f>
        <v>0</v>
      </c>
      <c r="F21" s="56">
        <f t="shared" ref="F21:J21" si="3">SUM(F17:F20)</f>
        <v>0</v>
      </c>
      <c r="G21" s="56">
        <f t="shared" si="3"/>
        <v>0</v>
      </c>
      <c r="H21" s="56">
        <f t="shared" si="3"/>
        <v>0</v>
      </c>
      <c r="I21" s="56">
        <f t="shared" si="3"/>
        <v>0</v>
      </c>
      <c r="J21" s="56">
        <f t="shared" si="3"/>
        <v>0</v>
      </c>
      <c r="K21" s="66" t="str">
        <f>K17</f>
        <v xml:space="preserve"> </v>
      </c>
      <c r="L21" s="63" t="str">
        <f>IF(MAXA($K$7:$K$35)=K17,"○"," ")</f>
        <v xml:space="preserve"> </v>
      </c>
    </row>
    <row r="22" spans="1:12" ht="17.25" customHeight="1" x14ac:dyDescent="0.15">
      <c r="A22" s="230"/>
      <c r="B22" s="48"/>
      <c r="C22" s="48"/>
      <c r="D22" s="71"/>
      <c r="E22" s="48"/>
      <c r="F22" s="48"/>
      <c r="G22" s="48"/>
      <c r="H22" s="48"/>
      <c r="I22" s="48"/>
      <c r="J22" s="49"/>
      <c r="K22" s="232" t="str">
        <f>IF(SUM(E22:J25)=0," ",SUM(E22:J25))</f>
        <v xml:space="preserve"> </v>
      </c>
      <c r="L22" s="234" t="str">
        <f t="shared" ref="L22" si="4">IF(MAXA($K$7:$K$35)=K22,"✔"," ")</f>
        <v xml:space="preserve"> </v>
      </c>
    </row>
    <row r="23" spans="1:12" ht="17.25" customHeight="1" x14ac:dyDescent="0.15">
      <c r="A23" s="230"/>
      <c r="B23" s="50"/>
      <c r="C23" s="50"/>
      <c r="D23" s="72"/>
      <c r="E23" s="50"/>
      <c r="F23" s="50"/>
      <c r="G23" s="50"/>
      <c r="H23" s="50"/>
      <c r="I23" s="50"/>
      <c r="J23" s="51"/>
      <c r="K23" s="233"/>
      <c r="L23" s="235"/>
    </row>
    <row r="24" spans="1:12" ht="17.25" customHeight="1" x14ac:dyDescent="0.15">
      <c r="A24" s="230"/>
      <c r="B24" s="50"/>
      <c r="C24" s="50"/>
      <c r="D24" s="72"/>
      <c r="E24" s="50"/>
      <c r="F24" s="50"/>
      <c r="G24" s="50"/>
      <c r="H24" s="50"/>
      <c r="I24" s="50"/>
      <c r="J24" s="51"/>
      <c r="K24" s="233"/>
      <c r="L24" s="235"/>
    </row>
    <row r="25" spans="1:12" ht="17.25" customHeight="1" x14ac:dyDescent="0.15">
      <c r="A25" s="230"/>
      <c r="B25" s="52"/>
      <c r="C25" s="52"/>
      <c r="D25" s="73"/>
      <c r="E25" s="52"/>
      <c r="F25" s="52"/>
      <c r="G25" s="52"/>
      <c r="H25" s="52"/>
      <c r="I25" s="52"/>
      <c r="J25" s="53"/>
      <c r="K25" s="233"/>
      <c r="L25" s="235"/>
    </row>
    <row r="26" spans="1:12" ht="17.25" hidden="1" customHeight="1" x14ac:dyDescent="0.15">
      <c r="A26" s="59"/>
      <c r="B26" s="56"/>
      <c r="C26" s="56"/>
      <c r="D26" s="74" t="str">
        <f>L26</f>
        <v xml:space="preserve"> </v>
      </c>
      <c r="E26" s="56">
        <f>SUM(E22:E25)</f>
        <v>0</v>
      </c>
      <c r="F26" s="56">
        <f t="shared" ref="F26:J26" si="5">SUM(F22:F25)</f>
        <v>0</v>
      </c>
      <c r="G26" s="56">
        <f t="shared" si="5"/>
        <v>0</v>
      </c>
      <c r="H26" s="56">
        <f t="shared" si="5"/>
        <v>0</v>
      </c>
      <c r="I26" s="56">
        <f t="shared" si="5"/>
        <v>0</v>
      </c>
      <c r="J26" s="56">
        <f t="shared" si="5"/>
        <v>0</v>
      </c>
      <c r="K26" s="66" t="str">
        <f>K22</f>
        <v xml:space="preserve"> </v>
      </c>
      <c r="L26" s="63" t="str">
        <f>IF(MAXA($K$7:$K$35)=K22,"○"," ")</f>
        <v xml:space="preserve"> </v>
      </c>
    </row>
    <row r="27" spans="1:12" ht="17.25" customHeight="1" x14ac:dyDescent="0.15">
      <c r="A27" s="230"/>
      <c r="B27" s="48"/>
      <c r="C27" s="48"/>
      <c r="D27" s="71"/>
      <c r="E27" s="48"/>
      <c r="F27" s="48"/>
      <c r="G27" s="48"/>
      <c r="H27" s="48"/>
      <c r="I27" s="48"/>
      <c r="J27" s="49"/>
      <c r="K27" s="232" t="str">
        <f>IF(SUM(E27:J30)=0," ",SUM(E27:J30))</f>
        <v xml:space="preserve"> </v>
      </c>
      <c r="L27" s="234" t="str">
        <f t="shared" ref="L27" si="6">IF(MAXA($K$7:$K$35)=K27,"✔"," ")</f>
        <v xml:space="preserve"> </v>
      </c>
    </row>
    <row r="28" spans="1:12" ht="17.25" customHeight="1" x14ac:dyDescent="0.15">
      <c r="A28" s="230"/>
      <c r="B28" s="50"/>
      <c r="C28" s="50"/>
      <c r="D28" s="72"/>
      <c r="E28" s="50"/>
      <c r="F28" s="50"/>
      <c r="G28" s="50"/>
      <c r="H28" s="50"/>
      <c r="I28" s="50"/>
      <c r="J28" s="51"/>
      <c r="K28" s="233"/>
      <c r="L28" s="235"/>
    </row>
    <row r="29" spans="1:12" ht="17.25" customHeight="1" x14ac:dyDescent="0.15">
      <c r="A29" s="230"/>
      <c r="B29" s="50"/>
      <c r="C29" s="50"/>
      <c r="D29" s="72"/>
      <c r="E29" s="50"/>
      <c r="F29" s="50"/>
      <c r="G29" s="50"/>
      <c r="H29" s="50"/>
      <c r="I29" s="50"/>
      <c r="J29" s="51"/>
      <c r="K29" s="233"/>
      <c r="L29" s="235"/>
    </row>
    <row r="30" spans="1:12" ht="17.25" customHeight="1" x14ac:dyDescent="0.15">
      <c r="A30" s="230"/>
      <c r="B30" s="52"/>
      <c r="C30" s="52"/>
      <c r="D30" s="73"/>
      <c r="E30" s="52"/>
      <c r="F30" s="52"/>
      <c r="G30" s="52"/>
      <c r="H30" s="52"/>
      <c r="I30" s="52"/>
      <c r="J30" s="53"/>
      <c r="K30" s="233"/>
      <c r="L30" s="235"/>
    </row>
    <row r="31" spans="1:12" ht="18.75" hidden="1" customHeight="1" x14ac:dyDescent="0.15">
      <c r="A31" s="59"/>
      <c r="B31" s="56"/>
      <c r="C31" s="56"/>
      <c r="D31" s="74" t="str">
        <f>L31</f>
        <v xml:space="preserve"> </v>
      </c>
      <c r="E31" s="56">
        <f>SUM(E27:E30)</f>
        <v>0</v>
      </c>
      <c r="F31" s="56">
        <f t="shared" ref="F31:J31" si="7">SUM(F27:F30)</f>
        <v>0</v>
      </c>
      <c r="G31" s="56">
        <f t="shared" si="7"/>
        <v>0</v>
      </c>
      <c r="H31" s="56">
        <f t="shared" si="7"/>
        <v>0</v>
      </c>
      <c r="I31" s="56">
        <f t="shared" si="7"/>
        <v>0</v>
      </c>
      <c r="J31" s="56">
        <f t="shared" si="7"/>
        <v>0</v>
      </c>
      <c r="K31" s="66" t="str">
        <f>K27</f>
        <v xml:space="preserve"> </v>
      </c>
      <c r="L31" s="63" t="str">
        <f>IF(MAXA($K$7:$K$35)=K27,"○"," ")</f>
        <v xml:space="preserve"> </v>
      </c>
    </row>
    <row r="32" spans="1:12" ht="17.25" customHeight="1" x14ac:dyDescent="0.15">
      <c r="A32" s="230"/>
      <c r="B32" s="48"/>
      <c r="C32" s="48"/>
      <c r="D32" s="71"/>
      <c r="E32" s="48"/>
      <c r="F32" s="48"/>
      <c r="G32" s="48"/>
      <c r="H32" s="48"/>
      <c r="I32" s="48"/>
      <c r="J32" s="49"/>
      <c r="K32" s="232" t="str">
        <f>IF(SUM(E32:J35)=0," ",SUM(E32:J35))</f>
        <v xml:space="preserve"> </v>
      </c>
      <c r="L32" s="234" t="str">
        <f>IF(MAXA($K$7:$K$35)=K32,"✔"," ")</f>
        <v xml:space="preserve"> </v>
      </c>
    </row>
    <row r="33" spans="1:12" ht="17.25" customHeight="1" x14ac:dyDescent="0.15">
      <c r="A33" s="230"/>
      <c r="B33" s="50"/>
      <c r="C33" s="50"/>
      <c r="D33" s="72"/>
      <c r="E33" s="50"/>
      <c r="F33" s="50"/>
      <c r="G33" s="50"/>
      <c r="H33" s="50"/>
      <c r="I33" s="50"/>
      <c r="J33" s="51"/>
      <c r="K33" s="233"/>
      <c r="L33" s="235"/>
    </row>
    <row r="34" spans="1:12" ht="17.25" customHeight="1" x14ac:dyDescent="0.15">
      <c r="A34" s="230"/>
      <c r="B34" s="50"/>
      <c r="C34" s="50"/>
      <c r="D34" s="72"/>
      <c r="E34" s="50"/>
      <c r="F34" s="50"/>
      <c r="G34" s="50"/>
      <c r="H34" s="50"/>
      <c r="I34" s="50"/>
      <c r="J34" s="51"/>
      <c r="K34" s="233"/>
      <c r="L34" s="235"/>
    </row>
    <row r="35" spans="1:12" ht="13.5" customHeight="1" thickBot="1" x14ac:dyDescent="0.2">
      <c r="A35" s="231"/>
      <c r="B35" s="56"/>
      <c r="C35" s="56"/>
      <c r="D35" s="74"/>
      <c r="E35" s="56"/>
      <c r="F35" s="56"/>
      <c r="G35" s="56"/>
      <c r="H35" s="56"/>
      <c r="I35" s="56"/>
      <c r="J35" s="57"/>
      <c r="K35" s="233"/>
      <c r="L35" s="235"/>
    </row>
    <row r="36" spans="1:12" ht="21" hidden="1" customHeight="1" thickBot="1" x14ac:dyDescent="0.2">
      <c r="A36" s="61"/>
      <c r="B36" s="62"/>
      <c r="C36" s="62"/>
      <c r="D36" s="75" t="str">
        <f>L36</f>
        <v xml:space="preserve"> </v>
      </c>
      <c r="E36" s="62">
        <f>SUM(E32:E35)</f>
        <v>0</v>
      </c>
      <c r="F36" s="62">
        <f t="shared" ref="F36:J36" si="8">SUM(F32:F35)</f>
        <v>0</v>
      </c>
      <c r="G36" s="62">
        <f t="shared" si="8"/>
        <v>0</v>
      </c>
      <c r="H36" s="62">
        <f t="shared" si="8"/>
        <v>0</v>
      </c>
      <c r="I36" s="62">
        <f t="shared" si="8"/>
        <v>0</v>
      </c>
      <c r="J36" s="62">
        <f t="shared" si="8"/>
        <v>0</v>
      </c>
      <c r="K36" s="67" t="str">
        <f>K32</f>
        <v xml:space="preserve"> </v>
      </c>
      <c r="L36" s="64" t="str">
        <f>IF(MAXA($K$7:$K$35)=K32,"○"," ")</f>
        <v xml:space="preserve"> </v>
      </c>
    </row>
    <row r="37" spans="1:12" ht="18.75" customHeight="1" thickBot="1" x14ac:dyDescent="0.2">
      <c r="A37" s="236" t="s">
        <v>164</v>
      </c>
      <c r="B37" s="237"/>
      <c r="C37" s="237"/>
      <c r="D37" s="70"/>
      <c r="E37" s="54">
        <f>E11+E16+E21+E26+E31+E36</f>
        <v>14</v>
      </c>
      <c r="F37" s="54">
        <f t="shared" ref="F37:J37" si="9">F11+F16+F21+F26+F31+F36</f>
        <v>16</v>
      </c>
      <c r="G37" s="54">
        <f t="shared" si="9"/>
        <v>17</v>
      </c>
      <c r="H37" s="54">
        <f t="shared" si="9"/>
        <v>16</v>
      </c>
      <c r="I37" s="54">
        <f t="shared" si="9"/>
        <v>17</v>
      </c>
      <c r="J37" s="54">
        <f t="shared" si="9"/>
        <v>16</v>
      </c>
      <c r="K37" s="55">
        <f>SUM(E37:J37)</f>
        <v>96</v>
      </c>
      <c r="L37" s="60"/>
    </row>
    <row r="38" spans="1:12" ht="18" customHeight="1" x14ac:dyDescent="0.15">
      <c r="A38" s="43" t="s">
        <v>157</v>
      </c>
    </row>
    <row r="39" spans="1:12" ht="18" customHeight="1" x14ac:dyDescent="0.15">
      <c r="A39" s="43" t="s">
        <v>162</v>
      </c>
    </row>
  </sheetData>
  <sheetProtection insertColumns="0" insertRows="0"/>
  <mergeCells count="31">
    <mergeCell ref="K1:L1"/>
    <mergeCell ref="A2:L2"/>
    <mergeCell ref="E4:F4"/>
    <mergeCell ref="H4:L4"/>
    <mergeCell ref="A7:A10"/>
    <mergeCell ref="K7:K10"/>
    <mergeCell ref="L7:L10"/>
    <mergeCell ref="C5:C6"/>
    <mergeCell ref="B5:B6"/>
    <mergeCell ref="A5:A6"/>
    <mergeCell ref="K12:K15"/>
    <mergeCell ref="L12:L15"/>
    <mergeCell ref="A17:A20"/>
    <mergeCell ref="K17:K20"/>
    <mergeCell ref="L17:L20"/>
    <mergeCell ref="A32:A35"/>
    <mergeCell ref="K32:K35"/>
    <mergeCell ref="L32:L35"/>
    <mergeCell ref="A37:C37"/>
    <mergeCell ref="E5:F5"/>
    <mergeCell ref="G5:H5"/>
    <mergeCell ref="I5:J5"/>
    <mergeCell ref="L5:L6"/>
    <mergeCell ref="K5:K6"/>
    <mergeCell ref="A22:A25"/>
    <mergeCell ref="K22:K25"/>
    <mergeCell ref="L22:L25"/>
    <mergeCell ref="A27:A30"/>
    <mergeCell ref="K27:K30"/>
    <mergeCell ref="L27:L30"/>
    <mergeCell ref="A12:A15"/>
  </mergeCells>
  <phoneticPr fontId="1"/>
  <pageMargins left="0.59055118110236227" right="0.59055118110236227" top="0.78740157480314965" bottom="0.59055118110236227" header="0.51181102362204722" footer="0.51181102362204722"/>
  <pageSetup paperSize="9" scale="97" fitToWidth="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zoomScale="80" zoomScaleNormal="80" workbookViewId="0"/>
  </sheetViews>
  <sheetFormatPr defaultRowHeight="13.5" x14ac:dyDescent="0.15"/>
  <cols>
    <col min="1" max="1" width="29.5" style="43" customWidth="1"/>
    <col min="2" max="2" width="14.125" style="43" customWidth="1"/>
    <col min="3" max="3" width="25.625" style="43" customWidth="1"/>
    <col min="4" max="4" width="4" style="43" hidden="1" customWidth="1"/>
    <col min="5" max="10" width="7.875" style="43" customWidth="1"/>
    <col min="11" max="11" width="9.875" style="43" customWidth="1"/>
    <col min="12" max="12" width="8" style="43" bestFit="1" customWidth="1"/>
    <col min="13" max="16384" width="9" style="43"/>
  </cols>
  <sheetData>
    <row r="1" spans="1:12" x14ac:dyDescent="0.15">
      <c r="K1" s="246" t="s">
        <v>160</v>
      </c>
      <c r="L1" s="246"/>
    </row>
    <row r="2" spans="1:12" ht="18.75" x14ac:dyDescent="0.15">
      <c r="A2" s="247" t="s">
        <v>161</v>
      </c>
      <c r="B2" s="247"/>
      <c r="C2" s="247"/>
      <c r="D2" s="247"/>
      <c r="E2" s="247"/>
      <c r="F2" s="247"/>
      <c r="G2" s="247"/>
      <c r="H2" s="247"/>
      <c r="I2" s="247"/>
      <c r="J2" s="247"/>
      <c r="K2" s="247"/>
      <c r="L2" s="247"/>
    </row>
    <row r="3" spans="1:12" ht="3" customHeight="1" x14ac:dyDescent="0.15">
      <c r="A3" s="44"/>
      <c r="B3" s="44"/>
      <c r="C3" s="44"/>
      <c r="D3" s="44"/>
      <c r="E3" s="44"/>
      <c r="F3" s="44"/>
      <c r="G3" s="44"/>
      <c r="H3" s="44"/>
      <c r="I3" s="44"/>
      <c r="J3" s="44"/>
      <c r="K3" s="44"/>
      <c r="L3" s="44"/>
    </row>
    <row r="4" spans="1:12" ht="24" customHeight="1" thickBot="1" x14ac:dyDescent="0.2">
      <c r="A4" s="43" t="s">
        <v>185</v>
      </c>
      <c r="C4" s="45" t="s">
        <v>152</v>
      </c>
      <c r="D4" s="45"/>
      <c r="E4" s="248" t="str">
        <f>様式１!H12</f>
        <v>　１１０３３３３３３３</v>
      </c>
      <c r="F4" s="249"/>
      <c r="G4" s="46" t="s">
        <v>153</v>
      </c>
      <c r="H4" s="250" t="str">
        <f>様式１!H13</f>
        <v>　居宅介護支援事業所こばとん</v>
      </c>
      <c r="I4" s="250"/>
      <c r="J4" s="250"/>
      <c r="K4" s="250"/>
      <c r="L4" s="250"/>
    </row>
    <row r="5" spans="1:12" ht="13.5" customHeight="1" x14ac:dyDescent="0.15">
      <c r="A5" s="253" t="s">
        <v>154</v>
      </c>
      <c r="B5" s="251" t="s">
        <v>152</v>
      </c>
      <c r="C5" s="251" t="s">
        <v>153</v>
      </c>
      <c r="D5" s="68"/>
      <c r="E5" s="238" t="str">
        <f>様式１!C19</f>
        <v>令和</v>
      </c>
      <c r="F5" s="239"/>
      <c r="G5" s="239">
        <f>様式１!D19</f>
        <v>2</v>
      </c>
      <c r="H5" s="239"/>
      <c r="I5" s="239" t="str">
        <f>様式１!E19</f>
        <v>年度</v>
      </c>
      <c r="J5" s="240"/>
      <c r="K5" s="243" t="s">
        <v>155</v>
      </c>
      <c r="L5" s="241" t="s">
        <v>156</v>
      </c>
    </row>
    <row r="6" spans="1:12" ht="16.5" customHeight="1" x14ac:dyDescent="0.15">
      <c r="A6" s="254"/>
      <c r="B6" s="252"/>
      <c r="C6" s="252"/>
      <c r="D6" s="69"/>
      <c r="E6" s="47" t="str">
        <f>IF(LEN(様式１!J20)&gt;0,"9月","3月")</f>
        <v>9月</v>
      </c>
      <c r="F6" s="47" t="str">
        <f>IF(LEN(様式１!J20)&gt;0,"10月","4月")</f>
        <v>10月</v>
      </c>
      <c r="G6" s="47" t="str">
        <f>IF(LEN(様式１!J20)&gt;0,"11月","5月")</f>
        <v>11月</v>
      </c>
      <c r="H6" s="47" t="str">
        <f>IF(LEN(様式１!J20)&gt;0,"12月","6月")</f>
        <v>12月</v>
      </c>
      <c r="I6" s="47" t="str">
        <f>IF(LEN(様式１!J20)&gt;0,"1月","7月")</f>
        <v>1月</v>
      </c>
      <c r="J6" s="58" t="str">
        <f>IF(LEN(様式１!J20)&gt;0,"2月","8月")</f>
        <v>2月</v>
      </c>
      <c r="K6" s="244"/>
      <c r="L6" s="242"/>
    </row>
    <row r="7" spans="1:12" ht="17.25" customHeight="1" x14ac:dyDescent="0.15">
      <c r="A7" s="230" t="s">
        <v>171</v>
      </c>
      <c r="B7" s="77">
        <v>1194444444</v>
      </c>
      <c r="C7" s="77" t="s">
        <v>191</v>
      </c>
      <c r="D7" s="71"/>
      <c r="E7" s="48">
        <v>9</v>
      </c>
      <c r="F7" s="48">
        <v>10</v>
      </c>
      <c r="G7" s="48">
        <v>9</v>
      </c>
      <c r="H7" s="48">
        <v>10</v>
      </c>
      <c r="I7" s="48">
        <v>10</v>
      </c>
      <c r="J7" s="49">
        <v>10</v>
      </c>
      <c r="K7" s="232">
        <f>IF(SUM(E7:J10)=0," ",SUM(E7:J10))</f>
        <v>94</v>
      </c>
      <c r="L7" s="234" t="str">
        <f>IF(MAXA($K$7:$K$35)=K7,"✔"," ")</f>
        <v>✔</v>
      </c>
    </row>
    <row r="8" spans="1:12" ht="17.25" customHeight="1" x14ac:dyDescent="0.15">
      <c r="A8" s="230"/>
      <c r="B8" s="78">
        <v>1196666666</v>
      </c>
      <c r="C8" s="78" t="s">
        <v>192</v>
      </c>
      <c r="D8" s="72"/>
      <c r="E8" s="50">
        <v>6</v>
      </c>
      <c r="F8" s="50">
        <v>6</v>
      </c>
      <c r="G8" s="50">
        <v>6</v>
      </c>
      <c r="H8" s="50">
        <v>6</v>
      </c>
      <c r="I8" s="50">
        <v>6</v>
      </c>
      <c r="J8" s="51">
        <v>6</v>
      </c>
      <c r="K8" s="233"/>
      <c r="L8" s="235"/>
    </row>
    <row r="9" spans="1:12" ht="17.25" customHeight="1" x14ac:dyDescent="0.15">
      <c r="A9" s="230"/>
      <c r="B9" s="50"/>
      <c r="C9" s="50"/>
      <c r="D9" s="72"/>
      <c r="E9" s="50"/>
      <c r="F9" s="50"/>
      <c r="G9" s="50"/>
      <c r="H9" s="50"/>
      <c r="I9" s="50"/>
      <c r="J9" s="51"/>
      <c r="K9" s="233"/>
      <c r="L9" s="235"/>
    </row>
    <row r="10" spans="1:12" ht="15.75" customHeight="1" x14ac:dyDescent="0.15">
      <c r="A10" s="230"/>
      <c r="B10" s="52"/>
      <c r="C10" s="52"/>
      <c r="D10" s="73"/>
      <c r="E10" s="52"/>
      <c r="F10" s="52"/>
      <c r="G10" s="52"/>
      <c r="H10" s="52"/>
      <c r="I10" s="52"/>
      <c r="J10" s="53"/>
      <c r="K10" s="245"/>
      <c r="L10" s="235"/>
    </row>
    <row r="11" spans="1:12" ht="17.25" hidden="1" customHeight="1" x14ac:dyDescent="0.15">
      <c r="A11" s="59"/>
      <c r="B11" s="56"/>
      <c r="C11" s="56"/>
      <c r="D11" s="74" t="str">
        <f>L11</f>
        <v>○</v>
      </c>
      <c r="E11" s="56">
        <f>SUM(E7:E10)</f>
        <v>15</v>
      </c>
      <c r="F11" s="56">
        <f t="shared" ref="F11:J11" si="0">SUM(F7:F10)</f>
        <v>16</v>
      </c>
      <c r="G11" s="56">
        <f t="shared" si="0"/>
        <v>15</v>
      </c>
      <c r="H11" s="56">
        <f t="shared" si="0"/>
        <v>16</v>
      </c>
      <c r="I11" s="56">
        <f t="shared" si="0"/>
        <v>16</v>
      </c>
      <c r="J11" s="56">
        <f t="shared" si="0"/>
        <v>16</v>
      </c>
      <c r="K11" s="65">
        <f>K7</f>
        <v>94</v>
      </c>
      <c r="L11" s="63" t="str">
        <f>IF(MAXA($K$7:$K$35)=K7,"○"," ")</f>
        <v>○</v>
      </c>
    </row>
    <row r="12" spans="1:12" ht="17.25" customHeight="1" x14ac:dyDescent="0.15">
      <c r="A12" s="230" t="s">
        <v>181</v>
      </c>
      <c r="B12" s="48">
        <v>1195555555</v>
      </c>
      <c r="C12" s="48" t="s">
        <v>187</v>
      </c>
      <c r="D12" s="71"/>
      <c r="E12" s="48">
        <v>4</v>
      </c>
      <c r="F12" s="48">
        <v>5</v>
      </c>
      <c r="G12" s="48">
        <v>6</v>
      </c>
      <c r="H12" s="48">
        <v>3</v>
      </c>
      <c r="I12" s="48">
        <v>4</v>
      </c>
      <c r="J12" s="49">
        <v>4</v>
      </c>
      <c r="K12" s="232">
        <f>IF(SUM(E12:J15)=0," ",SUM(E12:J15))</f>
        <v>26</v>
      </c>
      <c r="L12" s="234" t="str">
        <f>IF(MAXA($K$7:$K$35)=K12,"✔"," ")</f>
        <v xml:space="preserve"> </v>
      </c>
    </row>
    <row r="13" spans="1:12" ht="17.25" customHeight="1" x14ac:dyDescent="0.15">
      <c r="A13" s="230"/>
      <c r="B13" s="50"/>
      <c r="C13" s="50"/>
      <c r="D13" s="72"/>
      <c r="E13" s="50"/>
      <c r="F13" s="50"/>
      <c r="G13" s="50"/>
      <c r="H13" s="50"/>
      <c r="I13" s="50"/>
      <c r="J13" s="51"/>
      <c r="K13" s="233"/>
      <c r="L13" s="235"/>
    </row>
    <row r="14" spans="1:12" ht="17.25" customHeight="1" x14ac:dyDescent="0.15">
      <c r="A14" s="230"/>
      <c r="B14" s="50"/>
      <c r="C14" s="50"/>
      <c r="D14" s="72"/>
      <c r="E14" s="50"/>
      <c r="F14" s="50"/>
      <c r="G14" s="50"/>
      <c r="H14" s="50"/>
      <c r="I14" s="50"/>
      <c r="J14" s="51"/>
      <c r="K14" s="233"/>
      <c r="L14" s="235"/>
    </row>
    <row r="15" spans="1:12" ht="16.5" customHeight="1" x14ac:dyDescent="0.15">
      <c r="A15" s="230"/>
      <c r="B15" s="52"/>
      <c r="C15" s="52"/>
      <c r="D15" s="73"/>
      <c r="E15" s="52"/>
      <c r="F15" s="52"/>
      <c r="G15" s="52"/>
      <c r="H15" s="52"/>
      <c r="I15" s="52"/>
      <c r="J15" s="53"/>
      <c r="K15" s="245"/>
      <c r="L15" s="235"/>
    </row>
    <row r="16" spans="1:12" ht="15.75" hidden="1" customHeight="1" x14ac:dyDescent="0.15">
      <c r="A16" s="59"/>
      <c r="B16" s="56"/>
      <c r="C16" s="56"/>
      <c r="D16" s="74" t="str">
        <f>L16</f>
        <v xml:space="preserve"> </v>
      </c>
      <c r="E16" s="56">
        <f>SUM(E12:E15)</f>
        <v>4</v>
      </c>
      <c r="F16" s="56">
        <f t="shared" ref="F16:J16" si="1">SUM(F12:F15)</f>
        <v>5</v>
      </c>
      <c r="G16" s="56">
        <f t="shared" si="1"/>
        <v>6</v>
      </c>
      <c r="H16" s="56">
        <f t="shared" si="1"/>
        <v>3</v>
      </c>
      <c r="I16" s="56">
        <f t="shared" si="1"/>
        <v>4</v>
      </c>
      <c r="J16" s="56">
        <f t="shared" si="1"/>
        <v>4</v>
      </c>
      <c r="K16" s="65">
        <f>K12</f>
        <v>26</v>
      </c>
      <c r="L16" s="63" t="str">
        <f>IF(MAXA($K$7:$K$35)=K12,"○"," ")</f>
        <v xml:space="preserve"> </v>
      </c>
    </row>
    <row r="17" spans="1:12" ht="17.25" customHeight="1" x14ac:dyDescent="0.15">
      <c r="A17" s="230"/>
      <c r="B17" s="48"/>
      <c r="C17" s="48"/>
      <c r="D17" s="71"/>
      <c r="E17" s="48"/>
      <c r="F17" s="48"/>
      <c r="G17" s="48"/>
      <c r="H17" s="48"/>
      <c r="I17" s="48"/>
      <c r="J17" s="49"/>
      <c r="K17" s="232" t="str">
        <f>IF(SUM(E17:J20)=0," ",SUM(E17:J20))</f>
        <v xml:space="preserve"> </v>
      </c>
      <c r="L17" s="234" t="str">
        <f t="shared" ref="L17" si="2">IF(MAXA($K$7:$K$35)=K17,"✔"," ")</f>
        <v xml:space="preserve"> </v>
      </c>
    </row>
    <row r="18" spans="1:12" ht="17.25" customHeight="1" x14ac:dyDescent="0.15">
      <c r="A18" s="230"/>
      <c r="B18" s="50"/>
      <c r="C18" s="50"/>
      <c r="D18" s="72"/>
      <c r="E18" s="50"/>
      <c r="F18" s="50"/>
      <c r="G18" s="50"/>
      <c r="H18" s="50"/>
      <c r="I18" s="50"/>
      <c r="J18" s="51"/>
      <c r="K18" s="233"/>
      <c r="L18" s="235"/>
    </row>
    <row r="19" spans="1:12" ht="17.25" customHeight="1" x14ac:dyDescent="0.15">
      <c r="A19" s="230"/>
      <c r="B19" s="50"/>
      <c r="C19" s="50"/>
      <c r="D19" s="72"/>
      <c r="E19" s="50"/>
      <c r="F19" s="50"/>
      <c r="G19" s="50"/>
      <c r="H19" s="50"/>
      <c r="I19" s="50"/>
      <c r="J19" s="51"/>
      <c r="K19" s="233"/>
      <c r="L19" s="235"/>
    </row>
    <row r="20" spans="1:12" ht="17.25" customHeight="1" x14ac:dyDescent="0.15">
      <c r="A20" s="230"/>
      <c r="B20" s="52"/>
      <c r="C20" s="52"/>
      <c r="D20" s="73"/>
      <c r="E20" s="52"/>
      <c r="F20" s="52"/>
      <c r="G20" s="52"/>
      <c r="H20" s="52"/>
      <c r="I20" s="52"/>
      <c r="J20" s="53"/>
      <c r="K20" s="233"/>
      <c r="L20" s="235"/>
    </row>
    <row r="21" spans="1:12" ht="18.75" hidden="1" customHeight="1" x14ac:dyDescent="0.15">
      <c r="A21" s="59"/>
      <c r="B21" s="56"/>
      <c r="C21" s="56"/>
      <c r="D21" s="74" t="str">
        <f>L21</f>
        <v xml:space="preserve"> </v>
      </c>
      <c r="E21" s="56">
        <f>SUM(E17:E20)</f>
        <v>0</v>
      </c>
      <c r="F21" s="56">
        <f t="shared" ref="F21:J21" si="3">SUM(F17:F20)</f>
        <v>0</v>
      </c>
      <c r="G21" s="56">
        <f t="shared" si="3"/>
        <v>0</v>
      </c>
      <c r="H21" s="56">
        <f t="shared" si="3"/>
        <v>0</v>
      </c>
      <c r="I21" s="56">
        <f t="shared" si="3"/>
        <v>0</v>
      </c>
      <c r="J21" s="56">
        <f t="shared" si="3"/>
        <v>0</v>
      </c>
      <c r="K21" s="66" t="str">
        <f>K17</f>
        <v xml:space="preserve"> </v>
      </c>
      <c r="L21" s="63" t="str">
        <f>IF(MAXA($K$7:$K$35)=K17,"○"," ")</f>
        <v xml:space="preserve"> </v>
      </c>
    </row>
    <row r="22" spans="1:12" ht="17.25" customHeight="1" x14ac:dyDescent="0.15">
      <c r="A22" s="230"/>
      <c r="B22" s="48"/>
      <c r="C22" s="48"/>
      <c r="D22" s="71"/>
      <c r="E22" s="48"/>
      <c r="F22" s="48"/>
      <c r="G22" s="48"/>
      <c r="H22" s="48"/>
      <c r="I22" s="48"/>
      <c r="J22" s="49"/>
      <c r="K22" s="232" t="str">
        <f>IF(SUM(E22:J25)=0," ",SUM(E22:J25))</f>
        <v xml:space="preserve"> </v>
      </c>
      <c r="L22" s="234" t="str">
        <f t="shared" ref="L22" si="4">IF(MAXA($K$7:$K$35)=K22,"✔"," ")</f>
        <v xml:space="preserve"> </v>
      </c>
    </row>
    <row r="23" spans="1:12" ht="17.25" customHeight="1" x14ac:dyDescent="0.15">
      <c r="A23" s="230"/>
      <c r="B23" s="50"/>
      <c r="C23" s="50"/>
      <c r="D23" s="72"/>
      <c r="E23" s="50"/>
      <c r="F23" s="50"/>
      <c r="G23" s="50"/>
      <c r="H23" s="50"/>
      <c r="I23" s="50"/>
      <c r="J23" s="51"/>
      <c r="K23" s="233"/>
      <c r="L23" s="235"/>
    </row>
    <row r="24" spans="1:12" ht="17.25" customHeight="1" x14ac:dyDescent="0.15">
      <c r="A24" s="230"/>
      <c r="B24" s="50"/>
      <c r="C24" s="50"/>
      <c r="D24" s="72"/>
      <c r="E24" s="50"/>
      <c r="F24" s="50"/>
      <c r="G24" s="50"/>
      <c r="H24" s="50"/>
      <c r="I24" s="50"/>
      <c r="J24" s="51"/>
      <c r="K24" s="233"/>
      <c r="L24" s="235"/>
    </row>
    <row r="25" spans="1:12" ht="17.25" customHeight="1" x14ac:dyDescent="0.15">
      <c r="A25" s="230"/>
      <c r="B25" s="52"/>
      <c r="C25" s="52"/>
      <c r="D25" s="73"/>
      <c r="E25" s="52"/>
      <c r="F25" s="52"/>
      <c r="G25" s="52"/>
      <c r="H25" s="52"/>
      <c r="I25" s="52"/>
      <c r="J25" s="53"/>
      <c r="K25" s="233"/>
      <c r="L25" s="235"/>
    </row>
    <row r="26" spans="1:12" ht="15.75" hidden="1" customHeight="1" x14ac:dyDescent="0.15">
      <c r="A26" s="59"/>
      <c r="B26" s="56"/>
      <c r="C26" s="56"/>
      <c r="D26" s="74" t="str">
        <f>L26</f>
        <v xml:space="preserve"> </v>
      </c>
      <c r="E26" s="56">
        <f>SUM(E22:E25)</f>
        <v>0</v>
      </c>
      <c r="F26" s="56">
        <f t="shared" ref="F26:J26" si="5">SUM(F22:F25)</f>
        <v>0</v>
      </c>
      <c r="G26" s="56">
        <f t="shared" si="5"/>
        <v>0</v>
      </c>
      <c r="H26" s="56">
        <f t="shared" si="5"/>
        <v>0</v>
      </c>
      <c r="I26" s="56">
        <f t="shared" si="5"/>
        <v>0</v>
      </c>
      <c r="J26" s="56">
        <f t="shared" si="5"/>
        <v>0</v>
      </c>
      <c r="K26" s="66" t="str">
        <f>K22</f>
        <v xml:space="preserve"> </v>
      </c>
      <c r="L26" s="63" t="str">
        <f>IF(MAXA($K$7:$K$35)=K22,"○"," ")</f>
        <v xml:space="preserve"> </v>
      </c>
    </row>
    <row r="27" spans="1:12" ht="17.25" customHeight="1" x14ac:dyDescent="0.15">
      <c r="A27" s="230"/>
      <c r="B27" s="48"/>
      <c r="C27" s="48"/>
      <c r="D27" s="71"/>
      <c r="E27" s="48"/>
      <c r="F27" s="48"/>
      <c r="G27" s="48"/>
      <c r="H27" s="48"/>
      <c r="I27" s="48"/>
      <c r="J27" s="49"/>
      <c r="K27" s="232" t="str">
        <f>IF(SUM(E27:J30)=0," ",SUM(E27:J30))</f>
        <v xml:space="preserve"> </v>
      </c>
      <c r="L27" s="234" t="str">
        <f t="shared" ref="L27" si="6">IF(MAXA($K$7:$K$35)=K27,"✔"," ")</f>
        <v xml:space="preserve"> </v>
      </c>
    </row>
    <row r="28" spans="1:12" ht="17.25" customHeight="1" x14ac:dyDescent="0.15">
      <c r="A28" s="230"/>
      <c r="B28" s="50"/>
      <c r="C28" s="50"/>
      <c r="D28" s="72"/>
      <c r="E28" s="50"/>
      <c r="F28" s="50"/>
      <c r="G28" s="50"/>
      <c r="H28" s="50"/>
      <c r="I28" s="50"/>
      <c r="J28" s="51"/>
      <c r="K28" s="233"/>
      <c r="L28" s="235"/>
    </row>
    <row r="29" spans="1:12" ht="17.25" customHeight="1" x14ac:dyDescent="0.15">
      <c r="A29" s="230"/>
      <c r="B29" s="50"/>
      <c r="C29" s="50"/>
      <c r="D29" s="72"/>
      <c r="E29" s="50"/>
      <c r="F29" s="50"/>
      <c r="G29" s="50"/>
      <c r="H29" s="50"/>
      <c r="I29" s="50"/>
      <c r="J29" s="51"/>
      <c r="K29" s="233"/>
      <c r="L29" s="235"/>
    </row>
    <row r="30" spans="1:12" ht="16.5" customHeight="1" x14ac:dyDescent="0.15">
      <c r="A30" s="230"/>
      <c r="B30" s="52"/>
      <c r="C30" s="52"/>
      <c r="D30" s="73"/>
      <c r="E30" s="52"/>
      <c r="F30" s="52"/>
      <c r="G30" s="52"/>
      <c r="H30" s="52"/>
      <c r="I30" s="52"/>
      <c r="J30" s="53"/>
      <c r="K30" s="233"/>
      <c r="L30" s="235"/>
    </row>
    <row r="31" spans="1:12" ht="15" hidden="1" customHeight="1" x14ac:dyDescent="0.15">
      <c r="A31" s="59"/>
      <c r="B31" s="56"/>
      <c r="C31" s="56"/>
      <c r="D31" s="74" t="str">
        <f>L31</f>
        <v xml:space="preserve"> </v>
      </c>
      <c r="E31" s="56">
        <f>SUM(E27:E30)</f>
        <v>0</v>
      </c>
      <c r="F31" s="56">
        <f t="shared" ref="F31:J31" si="7">SUM(F27:F30)</f>
        <v>0</v>
      </c>
      <c r="G31" s="56">
        <f t="shared" si="7"/>
        <v>0</v>
      </c>
      <c r="H31" s="56">
        <f t="shared" si="7"/>
        <v>0</v>
      </c>
      <c r="I31" s="56">
        <f t="shared" si="7"/>
        <v>0</v>
      </c>
      <c r="J31" s="56">
        <f t="shared" si="7"/>
        <v>0</v>
      </c>
      <c r="K31" s="66" t="str">
        <f>K27</f>
        <v xml:space="preserve"> </v>
      </c>
      <c r="L31" s="63" t="str">
        <f>IF(MAXA($K$7:$K$35)=K27,"○"," ")</f>
        <v xml:space="preserve"> </v>
      </c>
    </row>
    <row r="32" spans="1:12" ht="17.25" customHeight="1" x14ac:dyDescent="0.15">
      <c r="A32" s="230"/>
      <c r="B32" s="48"/>
      <c r="C32" s="48"/>
      <c r="D32" s="71"/>
      <c r="E32" s="48"/>
      <c r="F32" s="48"/>
      <c r="G32" s="48"/>
      <c r="H32" s="48"/>
      <c r="I32" s="48"/>
      <c r="J32" s="49"/>
      <c r="K32" s="232" t="str">
        <f>IF(SUM(E32:J35)=0," ",SUM(E32:J35))</f>
        <v xml:space="preserve"> </v>
      </c>
      <c r="L32" s="234" t="str">
        <f>IF(MAXA($K$7:$K$35)=K32,"✔"," ")</f>
        <v xml:space="preserve"> </v>
      </c>
    </row>
    <row r="33" spans="1:12" ht="17.25" customHeight="1" x14ac:dyDescent="0.15">
      <c r="A33" s="230"/>
      <c r="B33" s="50"/>
      <c r="C33" s="50"/>
      <c r="D33" s="72"/>
      <c r="E33" s="50"/>
      <c r="F33" s="50"/>
      <c r="G33" s="50"/>
      <c r="H33" s="50"/>
      <c r="I33" s="50"/>
      <c r="J33" s="51"/>
      <c r="K33" s="233"/>
      <c r="L33" s="235"/>
    </row>
    <row r="34" spans="1:12" ht="17.25" customHeight="1" x14ac:dyDescent="0.15">
      <c r="A34" s="230"/>
      <c r="B34" s="50"/>
      <c r="C34" s="50"/>
      <c r="D34" s="72"/>
      <c r="E34" s="50"/>
      <c r="F34" s="50"/>
      <c r="G34" s="50"/>
      <c r="H34" s="50"/>
      <c r="I34" s="50"/>
      <c r="J34" s="51"/>
      <c r="K34" s="233"/>
      <c r="L34" s="235"/>
    </row>
    <row r="35" spans="1:12" ht="12" customHeight="1" thickBot="1" x14ac:dyDescent="0.2">
      <c r="A35" s="231"/>
      <c r="B35" s="56"/>
      <c r="C35" s="56"/>
      <c r="D35" s="74"/>
      <c r="E35" s="56"/>
      <c r="F35" s="56"/>
      <c r="G35" s="56"/>
      <c r="H35" s="56"/>
      <c r="I35" s="56"/>
      <c r="J35" s="57"/>
      <c r="K35" s="233"/>
      <c r="L35" s="235"/>
    </row>
    <row r="36" spans="1:12" ht="20.25" hidden="1" customHeight="1" thickBot="1" x14ac:dyDescent="0.2">
      <c r="A36" s="61"/>
      <c r="B36" s="62"/>
      <c r="C36" s="62"/>
      <c r="D36" s="75" t="str">
        <f>L36</f>
        <v xml:space="preserve"> </v>
      </c>
      <c r="E36" s="62">
        <f>SUM(E32:E35)</f>
        <v>0</v>
      </c>
      <c r="F36" s="62">
        <f t="shared" ref="F36:J36" si="8">SUM(F32:F35)</f>
        <v>0</v>
      </c>
      <c r="G36" s="62">
        <f t="shared" si="8"/>
        <v>0</v>
      </c>
      <c r="H36" s="62">
        <f t="shared" si="8"/>
        <v>0</v>
      </c>
      <c r="I36" s="62">
        <f t="shared" si="8"/>
        <v>0</v>
      </c>
      <c r="J36" s="62">
        <f t="shared" si="8"/>
        <v>0</v>
      </c>
      <c r="K36" s="67" t="str">
        <f>K32</f>
        <v xml:space="preserve"> </v>
      </c>
      <c r="L36" s="64" t="str">
        <f>IF(MAXA($K$7:$K$35)=K32,"○"," ")</f>
        <v xml:space="preserve"> </v>
      </c>
    </row>
    <row r="37" spans="1:12" ht="18.75" customHeight="1" thickBot="1" x14ac:dyDescent="0.2">
      <c r="A37" s="236" t="s">
        <v>186</v>
      </c>
      <c r="B37" s="237"/>
      <c r="C37" s="237"/>
      <c r="D37" s="70"/>
      <c r="E37" s="54">
        <f>E11+E16+E21+E26+E31+E36</f>
        <v>19</v>
      </c>
      <c r="F37" s="54">
        <f t="shared" ref="F37:J37" si="9">F11+F16+F21+F26+F31+F36</f>
        <v>21</v>
      </c>
      <c r="G37" s="54">
        <f t="shared" si="9"/>
        <v>21</v>
      </c>
      <c r="H37" s="54">
        <f t="shared" si="9"/>
        <v>19</v>
      </c>
      <c r="I37" s="54">
        <f t="shared" si="9"/>
        <v>20</v>
      </c>
      <c r="J37" s="54">
        <f t="shared" si="9"/>
        <v>20</v>
      </c>
      <c r="K37" s="55">
        <f>SUM(E37:J37)</f>
        <v>120</v>
      </c>
      <c r="L37" s="60"/>
    </row>
    <row r="38" spans="1:12" ht="18" customHeight="1" x14ac:dyDescent="0.15">
      <c r="A38" s="43" t="s">
        <v>157</v>
      </c>
    </row>
    <row r="39" spans="1:12" ht="18" customHeight="1" x14ac:dyDescent="0.15">
      <c r="A39" s="43" t="s">
        <v>162</v>
      </c>
    </row>
  </sheetData>
  <sheetProtection insertColumns="0" insertRows="0"/>
  <mergeCells count="31">
    <mergeCell ref="K1:L1"/>
    <mergeCell ref="A2:L2"/>
    <mergeCell ref="E4:F4"/>
    <mergeCell ref="H4:L4"/>
    <mergeCell ref="A5:A6"/>
    <mergeCell ref="B5:B6"/>
    <mergeCell ref="C5:C6"/>
    <mergeCell ref="E5:F5"/>
    <mergeCell ref="G5:H5"/>
    <mergeCell ref="I5:J5"/>
    <mergeCell ref="K5:K6"/>
    <mergeCell ref="L5:L6"/>
    <mergeCell ref="K7:K10"/>
    <mergeCell ref="L7:L10"/>
    <mergeCell ref="A17:A20"/>
    <mergeCell ref="K17:K20"/>
    <mergeCell ref="L17:L20"/>
    <mergeCell ref="A12:A15"/>
    <mergeCell ref="K12:K15"/>
    <mergeCell ref="L12:L15"/>
    <mergeCell ref="A7:A10"/>
    <mergeCell ref="A22:A25"/>
    <mergeCell ref="K22:K25"/>
    <mergeCell ref="L22:L25"/>
    <mergeCell ref="A37:C37"/>
    <mergeCell ref="A27:A30"/>
    <mergeCell ref="K27:K30"/>
    <mergeCell ref="L27:L30"/>
    <mergeCell ref="A32:A35"/>
    <mergeCell ref="K32:K35"/>
    <mergeCell ref="L32:L35"/>
  </mergeCells>
  <phoneticPr fontId="1"/>
  <pageMargins left="0.59055118110236227" right="0.59055118110236227" top="0.78740157480314965" bottom="0.59055118110236227" header="0.51181102362204722" footer="0.51181102362204722"/>
  <pageSetup paperSize="9" scale="97" fitToWidth="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zoomScale="80" zoomScaleNormal="80" workbookViewId="0"/>
  </sheetViews>
  <sheetFormatPr defaultRowHeight="13.5" x14ac:dyDescent="0.15"/>
  <cols>
    <col min="1" max="1" width="29.5" style="43" customWidth="1"/>
    <col min="2" max="2" width="14.125" style="43" customWidth="1"/>
    <col min="3" max="3" width="25.25" style="43" customWidth="1"/>
    <col min="4" max="4" width="4" style="43" hidden="1" customWidth="1"/>
    <col min="5" max="10" width="7.875" style="43" customWidth="1"/>
    <col min="11" max="11" width="9.875" style="43" customWidth="1"/>
    <col min="12" max="12" width="8" style="43" bestFit="1" customWidth="1"/>
    <col min="13" max="16384" width="9" style="43"/>
  </cols>
  <sheetData>
    <row r="1" spans="1:12" x14ac:dyDescent="0.15">
      <c r="K1" s="246" t="s">
        <v>160</v>
      </c>
      <c r="L1" s="246"/>
    </row>
    <row r="2" spans="1:12" ht="18.75" x14ac:dyDescent="0.15">
      <c r="A2" s="247" t="s">
        <v>161</v>
      </c>
      <c r="B2" s="247"/>
      <c r="C2" s="247"/>
      <c r="D2" s="247"/>
      <c r="E2" s="247"/>
      <c r="F2" s="247"/>
      <c r="G2" s="247"/>
      <c r="H2" s="247"/>
      <c r="I2" s="247"/>
      <c r="J2" s="247"/>
      <c r="K2" s="247"/>
      <c r="L2" s="247"/>
    </row>
    <row r="3" spans="1:12" ht="3" customHeight="1" x14ac:dyDescent="0.15">
      <c r="A3" s="44"/>
      <c r="B3" s="44"/>
      <c r="C3" s="44"/>
      <c r="D3" s="44"/>
      <c r="E3" s="44"/>
      <c r="F3" s="44"/>
      <c r="G3" s="44"/>
      <c r="H3" s="44"/>
      <c r="I3" s="44"/>
      <c r="J3" s="44"/>
      <c r="K3" s="44"/>
      <c r="L3" s="44"/>
    </row>
    <row r="4" spans="1:12" ht="24" customHeight="1" thickBot="1" x14ac:dyDescent="0.2">
      <c r="A4" s="43" t="s">
        <v>165</v>
      </c>
      <c r="C4" s="45" t="s">
        <v>152</v>
      </c>
      <c r="D4" s="45"/>
      <c r="E4" s="248" t="str">
        <f>様式１!H12</f>
        <v>　１１０３３３３３３３</v>
      </c>
      <c r="F4" s="249"/>
      <c r="G4" s="46" t="s">
        <v>153</v>
      </c>
      <c r="H4" s="250" t="str">
        <f>様式１!H13</f>
        <v>　居宅介護支援事業所こばとん</v>
      </c>
      <c r="I4" s="250"/>
      <c r="J4" s="250"/>
      <c r="K4" s="250"/>
      <c r="L4" s="250"/>
    </row>
    <row r="5" spans="1:12" ht="13.5" customHeight="1" x14ac:dyDescent="0.15">
      <c r="A5" s="253" t="s">
        <v>154</v>
      </c>
      <c r="B5" s="251" t="s">
        <v>152</v>
      </c>
      <c r="C5" s="251" t="s">
        <v>153</v>
      </c>
      <c r="D5" s="68"/>
      <c r="E5" s="238" t="str">
        <f>様式１!C19</f>
        <v>令和</v>
      </c>
      <c r="F5" s="239"/>
      <c r="G5" s="239">
        <f>様式１!D19</f>
        <v>2</v>
      </c>
      <c r="H5" s="239"/>
      <c r="I5" s="239" t="str">
        <f>様式１!E19</f>
        <v>年度</v>
      </c>
      <c r="J5" s="240"/>
      <c r="K5" s="243" t="s">
        <v>155</v>
      </c>
      <c r="L5" s="241" t="s">
        <v>156</v>
      </c>
    </row>
    <row r="6" spans="1:12" ht="16.5" customHeight="1" x14ac:dyDescent="0.15">
      <c r="A6" s="254"/>
      <c r="B6" s="252"/>
      <c r="C6" s="252"/>
      <c r="D6" s="69"/>
      <c r="E6" s="47" t="str">
        <f>IF(LEN(様式１!J20)&gt;0,"9月","3月")</f>
        <v>9月</v>
      </c>
      <c r="F6" s="47" t="str">
        <f>IF(LEN(様式１!J20)&gt;0,"10月","4月")</f>
        <v>10月</v>
      </c>
      <c r="G6" s="47" t="str">
        <f>IF(LEN(様式１!J20)&gt;0,"11月","5月")</f>
        <v>11月</v>
      </c>
      <c r="H6" s="47" t="str">
        <f>IF(LEN(様式１!J20)&gt;0,"12月","6月")</f>
        <v>12月</v>
      </c>
      <c r="I6" s="47" t="str">
        <f>IF(LEN(様式１!J20)&gt;0,"1月","7月")</f>
        <v>1月</v>
      </c>
      <c r="J6" s="58" t="str">
        <f>IF(LEN(様式１!J20)&gt;0,"2月","8月")</f>
        <v>2月</v>
      </c>
      <c r="K6" s="244"/>
      <c r="L6" s="242"/>
    </row>
    <row r="7" spans="1:12" ht="17.25" customHeight="1" x14ac:dyDescent="0.15">
      <c r="A7" s="230" t="s">
        <v>180</v>
      </c>
      <c r="B7" s="48">
        <v>1184444444</v>
      </c>
      <c r="C7" s="48" t="s">
        <v>189</v>
      </c>
      <c r="D7" s="71"/>
      <c r="E7" s="48">
        <v>5</v>
      </c>
      <c r="F7" s="48">
        <v>5</v>
      </c>
      <c r="G7" s="48">
        <v>4</v>
      </c>
      <c r="H7" s="48">
        <v>5</v>
      </c>
      <c r="I7" s="48">
        <v>5</v>
      </c>
      <c r="J7" s="49">
        <v>5</v>
      </c>
      <c r="K7" s="232">
        <f>IF(SUM(E7:J10)=0," ",SUM(E7:J10))</f>
        <v>29</v>
      </c>
      <c r="L7" s="234" t="str">
        <f>IF(MAXA($K$7:$K$35)=K7,"✔"," ")</f>
        <v>✔</v>
      </c>
    </row>
    <row r="8" spans="1:12" ht="17.25" customHeight="1" x14ac:dyDescent="0.15">
      <c r="A8" s="230"/>
      <c r="B8" s="50"/>
      <c r="C8" s="50"/>
      <c r="D8" s="72"/>
      <c r="E8" s="50"/>
      <c r="F8" s="50"/>
      <c r="G8" s="50"/>
      <c r="H8" s="50"/>
      <c r="I8" s="50"/>
      <c r="J8" s="51"/>
      <c r="K8" s="233"/>
      <c r="L8" s="235"/>
    </row>
    <row r="9" spans="1:12" ht="17.25" customHeight="1" x14ac:dyDescent="0.15">
      <c r="A9" s="230"/>
      <c r="B9" s="50"/>
      <c r="C9" s="50"/>
      <c r="D9" s="72"/>
      <c r="E9" s="50"/>
      <c r="F9" s="50"/>
      <c r="G9" s="50"/>
      <c r="H9" s="50"/>
      <c r="I9" s="50"/>
      <c r="J9" s="51"/>
      <c r="K9" s="233"/>
      <c r="L9" s="235"/>
    </row>
    <row r="10" spans="1:12" ht="15" customHeight="1" x14ac:dyDescent="0.15">
      <c r="A10" s="230"/>
      <c r="B10" s="52"/>
      <c r="C10" s="52"/>
      <c r="D10" s="73"/>
      <c r="E10" s="52"/>
      <c r="F10" s="52"/>
      <c r="G10" s="52"/>
      <c r="H10" s="52"/>
      <c r="I10" s="52"/>
      <c r="J10" s="53"/>
      <c r="K10" s="245"/>
      <c r="L10" s="235"/>
    </row>
    <row r="11" spans="1:12" ht="17.25" hidden="1" customHeight="1" x14ac:dyDescent="0.15">
      <c r="A11" s="59"/>
      <c r="B11" s="56"/>
      <c r="C11" s="56"/>
      <c r="D11" s="74" t="str">
        <f>L11</f>
        <v>○</v>
      </c>
      <c r="E11" s="56">
        <f>SUM(E7:E10)</f>
        <v>5</v>
      </c>
      <c r="F11" s="56">
        <f t="shared" ref="F11:J11" si="0">SUM(F7:F10)</f>
        <v>5</v>
      </c>
      <c r="G11" s="56">
        <f t="shared" si="0"/>
        <v>4</v>
      </c>
      <c r="H11" s="56">
        <f t="shared" si="0"/>
        <v>5</v>
      </c>
      <c r="I11" s="56">
        <f t="shared" si="0"/>
        <v>5</v>
      </c>
      <c r="J11" s="56">
        <f t="shared" si="0"/>
        <v>5</v>
      </c>
      <c r="K11" s="65">
        <f>K7</f>
        <v>29</v>
      </c>
      <c r="L11" s="63" t="str">
        <f>IF(MAXA($K$7:$K$35)=K7,"○"," ")</f>
        <v>○</v>
      </c>
    </row>
    <row r="12" spans="1:12" ht="17.25" customHeight="1" x14ac:dyDescent="0.15">
      <c r="A12" s="230" t="s">
        <v>188</v>
      </c>
      <c r="B12" s="48">
        <v>1185555555</v>
      </c>
      <c r="C12" s="48" t="s">
        <v>190</v>
      </c>
      <c r="D12" s="71"/>
      <c r="E12" s="77">
        <v>1</v>
      </c>
      <c r="F12" s="77">
        <v>1</v>
      </c>
      <c r="G12" s="77">
        <v>2</v>
      </c>
      <c r="H12" s="77">
        <v>1</v>
      </c>
      <c r="I12" s="77">
        <v>1</v>
      </c>
      <c r="J12" s="77">
        <v>1</v>
      </c>
      <c r="K12" s="232">
        <f>IF(SUM(E12:J15)=0," ",SUM(E12:J15))</f>
        <v>7</v>
      </c>
      <c r="L12" s="234" t="str">
        <f>IF(MAXA($K$7:$K$35)=K12,"✔"," ")</f>
        <v xml:space="preserve"> </v>
      </c>
    </row>
    <row r="13" spans="1:12" ht="17.25" customHeight="1" x14ac:dyDescent="0.15">
      <c r="A13" s="230"/>
      <c r="B13" s="50"/>
      <c r="C13" s="50"/>
      <c r="D13" s="72"/>
      <c r="E13" s="50"/>
      <c r="F13" s="50"/>
      <c r="G13" s="50"/>
      <c r="H13" s="50"/>
      <c r="I13" s="50"/>
      <c r="J13" s="51"/>
      <c r="K13" s="233"/>
      <c r="L13" s="235"/>
    </row>
    <row r="14" spans="1:12" ht="17.25" customHeight="1" x14ac:dyDescent="0.15">
      <c r="A14" s="230"/>
      <c r="B14" s="50"/>
      <c r="C14" s="50"/>
      <c r="D14" s="72"/>
      <c r="E14" s="50"/>
      <c r="F14" s="50"/>
      <c r="G14" s="50"/>
      <c r="H14" s="50"/>
      <c r="I14" s="50"/>
      <c r="J14" s="51"/>
      <c r="K14" s="233"/>
      <c r="L14" s="235"/>
    </row>
    <row r="15" spans="1:12" ht="15" customHeight="1" x14ac:dyDescent="0.15">
      <c r="A15" s="230"/>
      <c r="B15" s="52"/>
      <c r="C15" s="52"/>
      <c r="D15" s="73"/>
      <c r="E15" s="52"/>
      <c r="F15" s="52"/>
      <c r="G15" s="52"/>
      <c r="H15" s="52"/>
      <c r="I15" s="52"/>
      <c r="J15" s="53"/>
      <c r="K15" s="245"/>
      <c r="L15" s="235"/>
    </row>
    <row r="16" spans="1:12" ht="15.75" hidden="1" customHeight="1" x14ac:dyDescent="0.15">
      <c r="A16" s="59"/>
      <c r="B16" s="56"/>
      <c r="C16" s="56"/>
      <c r="D16" s="74" t="str">
        <f>L16</f>
        <v xml:space="preserve"> </v>
      </c>
      <c r="E16" s="56">
        <f>SUM(E12:E15)</f>
        <v>1</v>
      </c>
      <c r="F16" s="56">
        <f t="shared" ref="F16:J16" si="1">SUM(F12:F15)</f>
        <v>1</v>
      </c>
      <c r="G16" s="56">
        <f t="shared" si="1"/>
        <v>2</v>
      </c>
      <c r="H16" s="56">
        <f t="shared" si="1"/>
        <v>1</v>
      </c>
      <c r="I16" s="56">
        <f t="shared" si="1"/>
        <v>1</v>
      </c>
      <c r="J16" s="56">
        <f t="shared" si="1"/>
        <v>1</v>
      </c>
      <c r="K16" s="65">
        <f>K12</f>
        <v>7</v>
      </c>
      <c r="L16" s="63" t="str">
        <f>IF(MAXA($K$7:$K$35)=K12,"○"," ")</f>
        <v xml:space="preserve"> </v>
      </c>
    </row>
    <row r="17" spans="1:12" ht="17.25" customHeight="1" x14ac:dyDescent="0.15">
      <c r="A17" s="230"/>
      <c r="B17" s="48"/>
      <c r="C17" s="48"/>
      <c r="D17" s="71"/>
      <c r="E17" s="48"/>
      <c r="F17" s="48"/>
      <c r="G17" s="48"/>
      <c r="H17" s="48"/>
      <c r="I17" s="48"/>
      <c r="J17" s="49"/>
      <c r="K17" s="232" t="str">
        <f>IF(SUM(E17:J20)=0," ",SUM(E17:J20))</f>
        <v xml:space="preserve"> </v>
      </c>
      <c r="L17" s="234" t="str">
        <f t="shared" ref="L17" si="2">IF(MAXA($K$7:$K$35)=K17,"✔"," ")</f>
        <v xml:space="preserve"> </v>
      </c>
    </row>
    <row r="18" spans="1:12" ht="17.25" customHeight="1" x14ac:dyDescent="0.15">
      <c r="A18" s="230"/>
      <c r="B18" s="50"/>
      <c r="C18" s="50"/>
      <c r="D18" s="72"/>
      <c r="E18" s="50"/>
      <c r="F18" s="50"/>
      <c r="G18" s="50"/>
      <c r="H18" s="50"/>
      <c r="I18" s="50"/>
      <c r="J18" s="51"/>
      <c r="K18" s="233"/>
      <c r="L18" s="235"/>
    </row>
    <row r="19" spans="1:12" ht="17.25" customHeight="1" x14ac:dyDescent="0.15">
      <c r="A19" s="230"/>
      <c r="B19" s="50"/>
      <c r="C19" s="50"/>
      <c r="D19" s="72"/>
      <c r="E19" s="50"/>
      <c r="F19" s="50"/>
      <c r="G19" s="50"/>
      <c r="H19" s="50"/>
      <c r="I19" s="50"/>
      <c r="J19" s="51"/>
      <c r="K19" s="233"/>
      <c r="L19" s="235"/>
    </row>
    <row r="20" spans="1:12" ht="17.25" customHeight="1" x14ac:dyDescent="0.15">
      <c r="A20" s="230"/>
      <c r="B20" s="52"/>
      <c r="C20" s="52"/>
      <c r="D20" s="73"/>
      <c r="E20" s="52"/>
      <c r="F20" s="52"/>
      <c r="G20" s="52"/>
      <c r="H20" s="52"/>
      <c r="I20" s="52"/>
      <c r="J20" s="53"/>
      <c r="K20" s="233"/>
      <c r="L20" s="235"/>
    </row>
    <row r="21" spans="1:12" ht="18.75" hidden="1" customHeight="1" x14ac:dyDescent="0.15">
      <c r="A21" s="59"/>
      <c r="B21" s="56"/>
      <c r="C21" s="56"/>
      <c r="D21" s="74" t="str">
        <f>L21</f>
        <v xml:space="preserve"> </v>
      </c>
      <c r="E21" s="56">
        <f>SUM(E17:E20)</f>
        <v>0</v>
      </c>
      <c r="F21" s="56">
        <f t="shared" ref="F21:J21" si="3">SUM(F17:F20)</f>
        <v>0</v>
      </c>
      <c r="G21" s="56">
        <f t="shared" si="3"/>
        <v>0</v>
      </c>
      <c r="H21" s="56">
        <f t="shared" si="3"/>
        <v>0</v>
      </c>
      <c r="I21" s="56">
        <f t="shared" si="3"/>
        <v>0</v>
      </c>
      <c r="J21" s="56">
        <f t="shared" si="3"/>
        <v>0</v>
      </c>
      <c r="K21" s="66" t="str">
        <f>K17</f>
        <v xml:space="preserve"> </v>
      </c>
      <c r="L21" s="63" t="str">
        <f>IF(MAXA($K$7:$K$35)=K17,"○"," ")</f>
        <v xml:space="preserve"> </v>
      </c>
    </row>
    <row r="22" spans="1:12" ht="17.25" customHeight="1" x14ac:dyDescent="0.15">
      <c r="A22" s="230"/>
      <c r="B22" s="48"/>
      <c r="C22" s="48"/>
      <c r="D22" s="71"/>
      <c r="E22" s="48"/>
      <c r="F22" s="48"/>
      <c r="G22" s="48"/>
      <c r="H22" s="48"/>
      <c r="I22" s="48"/>
      <c r="J22" s="49"/>
      <c r="K22" s="232" t="str">
        <f>IF(SUM(E22:J25)=0," ",SUM(E22:J25))</f>
        <v xml:space="preserve"> </v>
      </c>
      <c r="L22" s="234" t="str">
        <f t="shared" ref="L22" si="4">IF(MAXA($K$7:$K$35)=K22,"✔"," ")</f>
        <v xml:space="preserve"> </v>
      </c>
    </row>
    <row r="23" spans="1:12" ht="17.25" customHeight="1" x14ac:dyDescent="0.15">
      <c r="A23" s="230"/>
      <c r="B23" s="50"/>
      <c r="C23" s="50"/>
      <c r="D23" s="72"/>
      <c r="E23" s="50"/>
      <c r="F23" s="50"/>
      <c r="G23" s="50"/>
      <c r="H23" s="50"/>
      <c r="I23" s="50"/>
      <c r="J23" s="51"/>
      <c r="K23" s="233"/>
      <c r="L23" s="235"/>
    </row>
    <row r="24" spans="1:12" ht="17.25" customHeight="1" x14ac:dyDescent="0.15">
      <c r="A24" s="230"/>
      <c r="B24" s="50"/>
      <c r="C24" s="50"/>
      <c r="D24" s="72"/>
      <c r="E24" s="50"/>
      <c r="F24" s="50"/>
      <c r="G24" s="50"/>
      <c r="H24" s="50"/>
      <c r="I24" s="50"/>
      <c r="J24" s="51"/>
      <c r="K24" s="233"/>
      <c r="L24" s="235"/>
    </row>
    <row r="25" spans="1:12" ht="17.25" customHeight="1" x14ac:dyDescent="0.15">
      <c r="A25" s="230"/>
      <c r="B25" s="52"/>
      <c r="C25" s="52"/>
      <c r="D25" s="73"/>
      <c r="E25" s="52"/>
      <c r="F25" s="52"/>
      <c r="G25" s="52"/>
      <c r="H25" s="52"/>
      <c r="I25" s="52"/>
      <c r="J25" s="53"/>
      <c r="K25" s="233"/>
      <c r="L25" s="235"/>
    </row>
    <row r="26" spans="1:12" ht="15.75" hidden="1" customHeight="1" x14ac:dyDescent="0.15">
      <c r="A26" s="59"/>
      <c r="B26" s="56"/>
      <c r="C26" s="56"/>
      <c r="D26" s="74" t="str">
        <f>L26</f>
        <v xml:space="preserve"> </v>
      </c>
      <c r="E26" s="56">
        <f>SUM(E22:E25)</f>
        <v>0</v>
      </c>
      <c r="F26" s="56">
        <f t="shared" ref="F26:J26" si="5">SUM(F22:F25)</f>
        <v>0</v>
      </c>
      <c r="G26" s="56">
        <f t="shared" si="5"/>
        <v>0</v>
      </c>
      <c r="H26" s="56">
        <f t="shared" si="5"/>
        <v>0</v>
      </c>
      <c r="I26" s="56">
        <f t="shared" si="5"/>
        <v>0</v>
      </c>
      <c r="J26" s="56">
        <f t="shared" si="5"/>
        <v>0</v>
      </c>
      <c r="K26" s="66" t="str">
        <f>K22</f>
        <v xml:space="preserve"> </v>
      </c>
      <c r="L26" s="63" t="str">
        <f>IF(MAXA($K$7:$K$35)=K22,"○"," ")</f>
        <v xml:space="preserve"> </v>
      </c>
    </row>
    <row r="27" spans="1:12" ht="17.25" customHeight="1" x14ac:dyDescent="0.15">
      <c r="A27" s="230"/>
      <c r="B27" s="48"/>
      <c r="C27" s="48"/>
      <c r="D27" s="71"/>
      <c r="E27" s="48"/>
      <c r="F27" s="48"/>
      <c r="G27" s="48"/>
      <c r="H27" s="48"/>
      <c r="I27" s="48"/>
      <c r="J27" s="49"/>
      <c r="K27" s="232" t="str">
        <f>IF(SUM(E27:J30)=0," ",SUM(E27:J30))</f>
        <v xml:space="preserve"> </v>
      </c>
      <c r="L27" s="234" t="str">
        <f t="shared" ref="L27" si="6">IF(MAXA($K$7:$K$35)=K27,"✔"," ")</f>
        <v xml:space="preserve"> </v>
      </c>
    </row>
    <row r="28" spans="1:12" ht="17.25" customHeight="1" x14ac:dyDescent="0.15">
      <c r="A28" s="230"/>
      <c r="B28" s="50"/>
      <c r="C28" s="50"/>
      <c r="D28" s="72"/>
      <c r="E28" s="50"/>
      <c r="F28" s="50"/>
      <c r="G28" s="50"/>
      <c r="H28" s="50"/>
      <c r="I28" s="50"/>
      <c r="J28" s="51"/>
      <c r="K28" s="233"/>
      <c r="L28" s="235"/>
    </row>
    <row r="29" spans="1:12" ht="17.25" customHeight="1" x14ac:dyDescent="0.15">
      <c r="A29" s="230"/>
      <c r="B29" s="50"/>
      <c r="C29" s="50"/>
      <c r="D29" s="72"/>
      <c r="E29" s="50"/>
      <c r="F29" s="50"/>
      <c r="G29" s="50"/>
      <c r="H29" s="50"/>
      <c r="I29" s="50"/>
      <c r="J29" s="51"/>
      <c r="K29" s="233"/>
      <c r="L29" s="235"/>
    </row>
    <row r="30" spans="1:12" ht="17.25" customHeight="1" x14ac:dyDescent="0.15">
      <c r="A30" s="230"/>
      <c r="B30" s="52"/>
      <c r="C30" s="52"/>
      <c r="D30" s="73"/>
      <c r="E30" s="52"/>
      <c r="F30" s="52"/>
      <c r="G30" s="52"/>
      <c r="H30" s="52"/>
      <c r="I30" s="52"/>
      <c r="J30" s="53"/>
      <c r="K30" s="233"/>
      <c r="L30" s="235"/>
    </row>
    <row r="31" spans="1:12" ht="15" hidden="1" customHeight="1" x14ac:dyDescent="0.15">
      <c r="A31" s="59"/>
      <c r="B31" s="56"/>
      <c r="C31" s="56"/>
      <c r="D31" s="74" t="str">
        <f>L31</f>
        <v xml:space="preserve"> </v>
      </c>
      <c r="E31" s="56">
        <f>SUM(E27:E30)</f>
        <v>0</v>
      </c>
      <c r="F31" s="56">
        <f t="shared" ref="F31:J31" si="7">SUM(F27:F30)</f>
        <v>0</v>
      </c>
      <c r="G31" s="56">
        <f t="shared" si="7"/>
        <v>0</v>
      </c>
      <c r="H31" s="56">
        <f t="shared" si="7"/>
        <v>0</v>
      </c>
      <c r="I31" s="56">
        <f t="shared" si="7"/>
        <v>0</v>
      </c>
      <c r="J31" s="56">
        <f t="shared" si="7"/>
        <v>0</v>
      </c>
      <c r="K31" s="66" t="str">
        <f>K27</f>
        <v xml:space="preserve"> </v>
      </c>
      <c r="L31" s="63" t="str">
        <f>IF(MAXA($K$7:$K$35)=K27,"○"," ")</f>
        <v xml:space="preserve"> </v>
      </c>
    </row>
    <row r="32" spans="1:12" ht="17.25" customHeight="1" x14ac:dyDescent="0.15">
      <c r="A32" s="230"/>
      <c r="B32" s="48"/>
      <c r="C32" s="48"/>
      <c r="D32" s="71"/>
      <c r="E32" s="48"/>
      <c r="F32" s="48"/>
      <c r="G32" s="48"/>
      <c r="H32" s="48"/>
      <c r="I32" s="48"/>
      <c r="J32" s="49"/>
      <c r="K32" s="232" t="str">
        <f>IF(SUM(E32:J35)=0," ",SUM(E32:J35))</f>
        <v xml:space="preserve"> </v>
      </c>
      <c r="L32" s="234" t="str">
        <f>IF(MAXA($K$7:$K$35)=K32,"✔"," ")</f>
        <v xml:space="preserve"> </v>
      </c>
    </row>
    <row r="33" spans="1:12" ht="17.25" customHeight="1" x14ac:dyDescent="0.15">
      <c r="A33" s="230"/>
      <c r="B33" s="50"/>
      <c r="C33" s="50"/>
      <c r="D33" s="72"/>
      <c r="E33" s="50"/>
      <c r="F33" s="50"/>
      <c r="G33" s="50"/>
      <c r="H33" s="50"/>
      <c r="I33" s="50"/>
      <c r="J33" s="51"/>
      <c r="K33" s="233"/>
      <c r="L33" s="235"/>
    </row>
    <row r="34" spans="1:12" ht="17.25" customHeight="1" x14ac:dyDescent="0.15">
      <c r="A34" s="230"/>
      <c r="B34" s="50"/>
      <c r="C34" s="50"/>
      <c r="D34" s="72"/>
      <c r="E34" s="50"/>
      <c r="F34" s="50"/>
      <c r="G34" s="50"/>
      <c r="H34" s="50"/>
      <c r="I34" s="50"/>
      <c r="J34" s="51"/>
      <c r="K34" s="233"/>
      <c r="L34" s="235"/>
    </row>
    <row r="35" spans="1:12" ht="12.75" customHeight="1" thickBot="1" x14ac:dyDescent="0.2">
      <c r="A35" s="231"/>
      <c r="B35" s="56"/>
      <c r="C35" s="56"/>
      <c r="D35" s="74"/>
      <c r="E35" s="56"/>
      <c r="F35" s="56"/>
      <c r="G35" s="56"/>
      <c r="H35" s="56"/>
      <c r="I35" s="56"/>
      <c r="J35" s="57"/>
      <c r="K35" s="233"/>
      <c r="L35" s="235"/>
    </row>
    <row r="36" spans="1:12" ht="20.25" hidden="1" customHeight="1" thickBot="1" x14ac:dyDescent="0.2">
      <c r="A36" s="61"/>
      <c r="B36" s="62"/>
      <c r="C36" s="62"/>
      <c r="D36" s="75" t="str">
        <f>L36</f>
        <v xml:space="preserve"> </v>
      </c>
      <c r="E36" s="62">
        <f>SUM(E32:E35)</f>
        <v>0</v>
      </c>
      <c r="F36" s="62">
        <f t="shared" ref="F36:J36" si="8">SUM(F32:F35)</f>
        <v>0</v>
      </c>
      <c r="G36" s="62">
        <f t="shared" si="8"/>
        <v>0</v>
      </c>
      <c r="H36" s="62">
        <f t="shared" si="8"/>
        <v>0</v>
      </c>
      <c r="I36" s="62">
        <f t="shared" si="8"/>
        <v>0</v>
      </c>
      <c r="J36" s="62">
        <f t="shared" si="8"/>
        <v>0</v>
      </c>
      <c r="K36" s="67" t="str">
        <f>K32</f>
        <v xml:space="preserve"> </v>
      </c>
      <c r="L36" s="64" t="str">
        <f>IF(MAXA($K$7:$K$35)=K32,"○"," ")</f>
        <v xml:space="preserve"> </v>
      </c>
    </row>
    <row r="37" spans="1:12" ht="18.75" customHeight="1" thickBot="1" x14ac:dyDescent="0.2">
      <c r="A37" s="236" t="s">
        <v>166</v>
      </c>
      <c r="B37" s="237"/>
      <c r="C37" s="237"/>
      <c r="D37" s="70"/>
      <c r="E37" s="54">
        <f>E11+E16+E21+E26+E31+E36</f>
        <v>6</v>
      </c>
      <c r="F37" s="54">
        <f t="shared" ref="F37:J37" si="9">F11+F16+F21+F26+F31+F36</f>
        <v>6</v>
      </c>
      <c r="G37" s="54">
        <f t="shared" si="9"/>
        <v>6</v>
      </c>
      <c r="H37" s="54">
        <f t="shared" si="9"/>
        <v>6</v>
      </c>
      <c r="I37" s="54">
        <f t="shared" si="9"/>
        <v>6</v>
      </c>
      <c r="J37" s="54">
        <f t="shared" si="9"/>
        <v>6</v>
      </c>
      <c r="K37" s="55">
        <f>SUM(E37:J37)</f>
        <v>36</v>
      </c>
      <c r="L37" s="60"/>
    </row>
    <row r="38" spans="1:12" ht="18" customHeight="1" x14ac:dyDescent="0.15">
      <c r="A38" s="43" t="s">
        <v>157</v>
      </c>
    </row>
    <row r="39" spans="1:12" ht="18" customHeight="1" x14ac:dyDescent="0.15">
      <c r="A39" s="43" t="s">
        <v>162</v>
      </c>
    </row>
  </sheetData>
  <sheetProtection insertColumns="0" insertRows="0"/>
  <mergeCells count="31">
    <mergeCell ref="K1:L1"/>
    <mergeCell ref="A2:L2"/>
    <mergeCell ref="E4:F4"/>
    <mergeCell ref="H4:L4"/>
    <mergeCell ref="A5:A6"/>
    <mergeCell ref="B5:B6"/>
    <mergeCell ref="C5:C6"/>
    <mergeCell ref="E5:F5"/>
    <mergeCell ref="G5:H5"/>
    <mergeCell ref="I5:J5"/>
    <mergeCell ref="K5:K6"/>
    <mergeCell ref="L5:L6"/>
    <mergeCell ref="K7:K10"/>
    <mergeCell ref="L7:L10"/>
    <mergeCell ref="A17:A20"/>
    <mergeCell ref="K17:K20"/>
    <mergeCell ref="L17:L20"/>
    <mergeCell ref="A12:A15"/>
    <mergeCell ref="K12:K15"/>
    <mergeCell ref="L12:L15"/>
    <mergeCell ref="A7:A10"/>
    <mergeCell ref="A22:A25"/>
    <mergeCell ref="K22:K25"/>
    <mergeCell ref="L22:L25"/>
    <mergeCell ref="A37:C37"/>
    <mergeCell ref="A27:A30"/>
    <mergeCell ref="K27:K30"/>
    <mergeCell ref="L27:L30"/>
    <mergeCell ref="A32:A35"/>
    <mergeCell ref="K32:K35"/>
    <mergeCell ref="L32:L35"/>
  </mergeCells>
  <phoneticPr fontId="1"/>
  <pageMargins left="0.59055118110236227" right="0.59055118110236227" top="0.78740157480314965" bottom="0.59055118110236227" header="0.51181102362204722" footer="0.51181102362204722"/>
  <pageSetup paperSize="9" scale="9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80" zoomScaleNormal="80" workbookViewId="0"/>
  </sheetViews>
  <sheetFormatPr defaultRowHeight="13.5" x14ac:dyDescent="0.15"/>
  <cols>
    <col min="1" max="1" width="29.5" style="43" customWidth="1"/>
    <col min="2" max="2" width="14.125" style="43" customWidth="1"/>
    <col min="3" max="3" width="25.625" style="43" customWidth="1"/>
    <col min="4" max="4" width="4" style="43" hidden="1" customWidth="1"/>
    <col min="5" max="10" width="7.875" style="43" customWidth="1"/>
    <col min="11" max="11" width="9.875" style="43" customWidth="1"/>
    <col min="12" max="12" width="8" style="43" bestFit="1" customWidth="1"/>
    <col min="13" max="16384" width="9" style="43"/>
  </cols>
  <sheetData>
    <row r="1" spans="1:12" x14ac:dyDescent="0.15">
      <c r="K1" s="246" t="s">
        <v>151</v>
      </c>
      <c r="L1" s="246"/>
    </row>
    <row r="2" spans="1:12" ht="18.75" x14ac:dyDescent="0.15">
      <c r="A2" s="247" t="s">
        <v>167</v>
      </c>
      <c r="B2" s="247"/>
      <c r="C2" s="247"/>
      <c r="D2" s="247"/>
      <c r="E2" s="247"/>
      <c r="F2" s="247"/>
      <c r="G2" s="247"/>
      <c r="H2" s="247"/>
      <c r="I2" s="247"/>
      <c r="J2" s="247"/>
      <c r="K2" s="247"/>
      <c r="L2" s="247"/>
    </row>
    <row r="3" spans="1:12" ht="3" customHeight="1" x14ac:dyDescent="0.15">
      <c r="A3" s="44"/>
      <c r="B3" s="44"/>
      <c r="C3" s="44"/>
      <c r="D3" s="44"/>
      <c r="E3" s="44"/>
      <c r="F3" s="44"/>
      <c r="G3" s="44"/>
      <c r="H3" s="44"/>
      <c r="I3" s="44"/>
      <c r="J3" s="44"/>
      <c r="K3" s="44"/>
      <c r="L3" s="44"/>
    </row>
    <row r="4" spans="1:12" ht="24" customHeight="1" thickBot="1" x14ac:dyDescent="0.2">
      <c r="A4" s="43" t="s">
        <v>170</v>
      </c>
      <c r="C4" s="45" t="s">
        <v>152</v>
      </c>
      <c r="D4" s="45"/>
      <c r="E4" s="248" t="str">
        <f>様式１!H12</f>
        <v>　１１０３３３３３３３</v>
      </c>
      <c r="F4" s="249"/>
      <c r="G4" s="46" t="s">
        <v>153</v>
      </c>
      <c r="H4" s="250" t="str">
        <f>様式１!H13</f>
        <v>　居宅介護支援事業所こばとん</v>
      </c>
      <c r="I4" s="250"/>
      <c r="J4" s="250"/>
      <c r="K4" s="250"/>
      <c r="L4" s="250"/>
    </row>
    <row r="5" spans="1:12" ht="13.5" customHeight="1" x14ac:dyDescent="0.15">
      <c r="A5" s="253" t="s">
        <v>154</v>
      </c>
      <c r="B5" s="251" t="s">
        <v>152</v>
      </c>
      <c r="C5" s="251" t="s">
        <v>153</v>
      </c>
      <c r="D5" s="68"/>
      <c r="E5" s="258" t="s">
        <v>168</v>
      </c>
      <c r="F5" s="259"/>
      <c r="G5" s="259"/>
      <c r="H5" s="259"/>
      <c r="I5" s="259"/>
      <c r="J5" s="260"/>
      <c r="K5" s="243" t="s">
        <v>155</v>
      </c>
      <c r="L5" s="241" t="s">
        <v>156</v>
      </c>
    </row>
    <row r="6" spans="1:12" ht="13.5" customHeight="1" x14ac:dyDescent="0.15">
      <c r="A6" s="256"/>
      <c r="B6" s="257"/>
      <c r="C6" s="257"/>
      <c r="D6" s="76"/>
      <c r="E6" s="263" t="str">
        <f>様式１!C19</f>
        <v>令和</v>
      </c>
      <c r="F6" s="264"/>
      <c r="G6" s="264">
        <f>様式１!D19</f>
        <v>2</v>
      </c>
      <c r="H6" s="264"/>
      <c r="I6" s="264" t="str">
        <f>様式１!E19</f>
        <v>年度</v>
      </c>
      <c r="J6" s="265"/>
      <c r="K6" s="261"/>
      <c r="L6" s="262"/>
    </row>
    <row r="7" spans="1:12" ht="16.5" customHeight="1" x14ac:dyDescent="0.15">
      <c r="A7" s="254"/>
      <c r="B7" s="252"/>
      <c r="C7" s="252"/>
      <c r="D7" s="69"/>
      <c r="E7" s="47" t="str">
        <f>IF(LEN(様式１!J20)&gt;0,"9月","3月")</f>
        <v>9月</v>
      </c>
      <c r="F7" s="47" t="str">
        <f>IF(LEN(様式１!J20)&gt;0,"10月","4月")</f>
        <v>10月</v>
      </c>
      <c r="G7" s="47" t="str">
        <f>IF(LEN(様式１!J20)&gt;0,"11月","5月")</f>
        <v>11月</v>
      </c>
      <c r="H7" s="47" t="str">
        <f>IF(LEN(様式１!J20)&gt;0,"12月","6月")</f>
        <v>12月</v>
      </c>
      <c r="I7" s="47" t="str">
        <f>IF(LEN(様式１!J20)&gt;0,"1月","7月")</f>
        <v>1月</v>
      </c>
      <c r="J7" s="58" t="str">
        <f>IF(LEN(様式１!J20)&gt;0,"2月","8月")</f>
        <v>2月</v>
      </c>
      <c r="K7" s="244"/>
      <c r="L7" s="242"/>
    </row>
    <row r="8" spans="1:12" ht="14.25" customHeight="1" x14ac:dyDescent="0.15">
      <c r="A8" s="230" t="s">
        <v>193</v>
      </c>
      <c r="B8" s="48">
        <v>1174444444</v>
      </c>
      <c r="C8" s="48" t="s">
        <v>194</v>
      </c>
      <c r="D8" s="71"/>
      <c r="E8" s="48">
        <v>5</v>
      </c>
      <c r="F8" s="48">
        <v>4</v>
      </c>
      <c r="G8" s="48">
        <v>5</v>
      </c>
      <c r="H8" s="48">
        <v>4</v>
      </c>
      <c r="I8" s="48">
        <v>4</v>
      </c>
      <c r="J8" s="49">
        <v>4</v>
      </c>
      <c r="K8" s="232">
        <f>IF(SUM(E8:J11)=0," ",SUM(E8:J11))</f>
        <v>41</v>
      </c>
      <c r="L8" s="234" t="str">
        <f>IF(MAXA($K$8:$K$36)=K8,"✔"," ")</f>
        <v>✔</v>
      </c>
    </row>
    <row r="9" spans="1:12" ht="14.25" customHeight="1" x14ac:dyDescent="0.15">
      <c r="A9" s="230"/>
      <c r="B9" s="50">
        <v>1176666666</v>
      </c>
      <c r="C9" s="50" t="s">
        <v>195</v>
      </c>
      <c r="D9" s="72"/>
      <c r="E9" s="50">
        <v>3</v>
      </c>
      <c r="F9" s="50">
        <v>3</v>
      </c>
      <c r="G9" s="50">
        <v>3</v>
      </c>
      <c r="H9" s="50">
        <v>2</v>
      </c>
      <c r="I9" s="50">
        <v>2</v>
      </c>
      <c r="J9" s="51">
        <v>2</v>
      </c>
      <c r="K9" s="233"/>
      <c r="L9" s="235"/>
    </row>
    <row r="10" spans="1:12" ht="14.25" customHeight="1" x14ac:dyDescent="0.15">
      <c r="A10" s="230"/>
      <c r="B10" s="50"/>
      <c r="C10" s="50"/>
      <c r="D10" s="72"/>
      <c r="E10" s="50"/>
      <c r="F10" s="50"/>
      <c r="G10" s="50"/>
      <c r="H10" s="50"/>
      <c r="I10" s="50"/>
      <c r="J10" s="51"/>
      <c r="K10" s="233"/>
      <c r="L10" s="235"/>
    </row>
    <row r="11" spans="1:12" ht="14.25" customHeight="1" x14ac:dyDescent="0.15">
      <c r="A11" s="230"/>
      <c r="B11" s="52"/>
      <c r="C11" s="52"/>
      <c r="D11" s="73"/>
      <c r="E11" s="52"/>
      <c r="F11" s="52"/>
      <c r="G11" s="52"/>
      <c r="H11" s="52"/>
      <c r="I11" s="52"/>
      <c r="J11" s="53"/>
      <c r="K11" s="245"/>
      <c r="L11" s="235"/>
    </row>
    <row r="12" spans="1:12" ht="17.25" hidden="1" customHeight="1" x14ac:dyDescent="0.15">
      <c r="A12" s="59"/>
      <c r="B12" s="56"/>
      <c r="C12" s="56"/>
      <c r="D12" s="74" t="str">
        <f>L12</f>
        <v>○</v>
      </c>
      <c r="E12" s="56">
        <f>SUM(E8:E11)</f>
        <v>8</v>
      </c>
      <c r="F12" s="56">
        <f t="shared" ref="F12:J12" si="0">SUM(F8:F11)</f>
        <v>7</v>
      </c>
      <c r="G12" s="56">
        <f t="shared" si="0"/>
        <v>8</v>
      </c>
      <c r="H12" s="56">
        <f t="shared" si="0"/>
        <v>6</v>
      </c>
      <c r="I12" s="56">
        <f t="shared" si="0"/>
        <v>6</v>
      </c>
      <c r="J12" s="56">
        <f t="shared" si="0"/>
        <v>6</v>
      </c>
      <c r="K12" s="65">
        <f>K8</f>
        <v>41</v>
      </c>
      <c r="L12" s="63" t="str">
        <f>IF(MAXA($K$8:$K$36)=K8,"○"," ")</f>
        <v>○</v>
      </c>
    </row>
    <row r="13" spans="1:12" ht="15" customHeight="1" x14ac:dyDescent="0.15">
      <c r="A13" s="230" t="s">
        <v>181</v>
      </c>
      <c r="B13" s="48">
        <v>1175555555</v>
      </c>
      <c r="C13" s="48" t="s">
        <v>196</v>
      </c>
      <c r="D13" s="71"/>
      <c r="E13" s="48">
        <v>2</v>
      </c>
      <c r="F13" s="48">
        <v>2</v>
      </c>
      <c r="G13" s="48">
        <v>2</v>
      </c>
      <c r="H13" s="48">
        <v>2</v>
      </c>
      <c r="I13" s="48">
        <v>2</v>
      </c>
      <c r="J13" s="49">
        <v>2</v>
      </c>
      <c r="K13" s="232">
        <f>IF(SUM(E13:J16)=0," ",SUM(E13:J16))</f>
        <v>12</v>
      </c>
      <c r="L13" s="234" t="str">
        <f>IF(MAXA($K$8:$K$36)=K13,"✔"," ")</f>
        <v xml:space="preserve"> </v>
      </c>
    </row>
    <row r="14" spans="1:12" ht="15" customHeight="1" x14ac:dyDescent="0.15">
      <c r="A14" s="230"/>
      <c r="B14" s="50"/>
      <c r="C14" s="50"/>
      <c r="D14" s="72"/>
      <c r="E14" s="50"/>
      <c r="F14" s="50"/>
      <c r="G14" s="50"/>
      <c r="H14" s="50"/>
      <c r="I14" s="50"/>
      <c r="J14" s="51"/>
      <c r="K14" s="233"/>
      <c r="L14" s="235"/>
    </row>
    <row r="15" spans="1:12" ht="15" customHeight="1" x14ac:dyDescent="0.15">
      <c r="A15" s="230"/>
      <c r="B15" s="50"/>
      <c r="C15" s="50"/>
      <c r="D15" s="72"/>
      <c r="E15" s="50"/>
      <c r="F15" s="50"/>
      <c r="G15" s="50"/>
      <c r="H15" s="50"/>
      <c r="I15" s="50"/>
      <c r="J15" s="51"/>
      <c r="K15" s="233"/>
      <c r="L15" s="235"/>
    </row>
    <row r="16" spans="1:12" ht="15" customHeight="1" x14ac:dyDescent="0.15">
      <c r="A16" s="230"/>
      <c r="B16" s="52"/>
      <c r="C16" s="52"/>
      <c r="D16" s="73"/>
      <c r="E16" s="52"/>
      <c r="F16" s="52"/>
      <c r="G16" s="52"/>
      <c r="H16" s="52"/>
      <c r="I16" s="52"/>
      <c r="J16" s="53"/>
      <c r="K16" s="245"/>
      <c r="L16" s="235"/>
    </row>
    <row r="17" spans="1:12" ht="15.75" hidden="1" customHeight="1" x14ac:dyDescent="0.15">
      <c r="A17" s="59"/>
      <c r="B17" s="56"/>
      <c r="C17" s="56"/>
      <c r="D17" s="74" t="str">
        <f>L17</f>
        <v xml:space="preserve"> </v>
      </c>
      <c r="E17" s="56">
        <f>SUM(E13:E16)</f>
        <v>2</v>
      </c>
      <c r="F17" s="56">
        <f t="shared" ref="F17:J17" si="1">SUM(F13:F16)</f>
        <v>2</v>
      </c>
      <c r="G17" s="56">
        <f t="shared" si="1"/>
        <v>2</v>
      </c>
      <c r="H17" s="56">
        <f t="shared" si="1"/>
        <v>2</v>
      </c>
      <c r="I17" s="56">
        <f t="shared" si="1"/>
        <v>2</v>
      </c>
      <c r="J17" s="56">
        <f t="shared" si="1"/>
        <v>2</v>
      </c>
      <c r="K17" s="65">
        <f>K13</f>
        <v>12</v>
      </c>
      <c r="L17" s="63" t="str">
        <f>IF(MAXA($K$8:$K$36)=K13,"○"," ")</f>
        <v xml:space="preserve"> </v>
      </c>
    </row>
    <row r="18" spans="1:12" ht="15" customHeight="1" x14ac:dyDescent="0.15">
      <c r="A18" s="230"/>
      <c r="B18" s="48"/>
      <c r="C18" s="48"/>
      <c r="D18" s="71"/>
      <c r="E18" s="48"/>
      <c r="F18" s="48"/>
      <c r="G18" s="48"/>
      <c r="H18" s="48"/>
      <c r="I18" s="48"/>
      <c r="J18" s="49"/>
      <c r="K18" s="232" t="str">
        <f>IF(SUM(E18:J21)=0," ",SUM(E18:J21))</f>
        <v xml:space="preserve"> </v>
      </c>
      <c r="L18" s="234" t="str">
        <f t="shared" ref="L18" si="2">IF(MAXA($K$8:$K$36)=K18,"✔"," ")</f>
        <v xml:space="preserve"> </v>
      </c>
    </row>
    <row r="19" spans="1:12" ht="15" customHeight="1" x14ac:dyDescent="0.15">
      <c r="A19" s="230"/>
      <c r="B19" s="50"/>
      <c r="C19" s="50"/>
      <c r="D19" s="72"/>
      <c r="E19" s="50"/>
      <c r="F19" s="50"/>
      <c r="G19" s="50"/>
      <c r="H19" s="50"/>
      <c r="I19" s="50"/>
      <c r="J19" s="51"/>
      <c r="K19" s="233"/>
      <c r="L19" s="235"/>
    </row>
    <row r="20" spans="1:12" ht="15" customHeight="1" x14ac:dyDescent="0.15">
      <c r="A20" s="230"/>
      <c r="B20" s="50"/>
      <c r="C20" s="50"/>
      <c r="D20" s="72"/>
      <c r="E20" s="50"/>
      <c r="F20" s="50"/>
      <c r="G20" s="50"/>
      <c r="H20" s="50"/>
      <c r="I20" s="50"/>
      <c r="J20" s="51"/>
      <c r="K20" s="233"/>
      <c r="L20" s="235"/>
    </row>
    <row r="21" spans="1:12" ht="15" customHeight="1" x14ac:dyDescent="0.15">
      <c r="A21" s="230"/>
      <c r="B21" s="52"/>
      <c r="C21" s="52"/>
      <c r="D21" s="73"/>
      <c r="E21" s="52"/>
      <c r="F21" s="52"/>
      <c r="G21" s="52"/>
      <c r="H21" s="52"/>
      <c r="I21" s="52"/>
      <c r="J21" s="53"/>
      <c r="K21" s="233"/>
      <c r="L21" s="235"/>
    </row>
    <row r="22" spans="1:12" ht="18.75" hidden="1" customHeight="1" x14ac:dyDescent="0.15">
      <c r="A22" s="59"/>
      <c r="B22" s="56"/>
      <c r="C22" s="56"/>
      <c r="D22" s="74" t="str">
        <f>L22</f>
        <v xml:space="preserve"> </v>
      </c>
      <c r="E22" s="56">
        <f>SUM(E18:E21)</f>
        <v>0</v>
      </c>
      <c r="F22" s="56">
        <f t="shared" ref="F22:J22" si="3">SUM(F18:F21)</f>
        <v>0</v>
      </c>
      <c r="G22" s="56">
        <f t="shared" si="3"/>
        <v>0</v>
      </c>
      <c r="H22" s="56">
        <f t="shared" si="3"/>
        <v>0</v>
      </c>
      <c r="I22" s="56">
        <f t="shared" si="3"/>
        <v>0</v>
      </c>
      <c r="J22" s="56">
        <f t="shared" si="3"/>
        <v>0</v>
      </c>
      <c r="K22" s="66" t="str">
        <f>K18</f>
        <v xml:space="preserve"> </v>
      </c>
      <c r="L22" s="63" t="str">
        <f>IF(MAXA($K$8:$K$36)=K18,"○"," ")</f>
        <v xml:space="preserve"> </v>
      </c>
    </row>
    <row r="23" spans="1:12" ht="14.25" customHeight="1" x14ac:dyDescent="0.15">
      <c r="A23" s="230"/>
      <c r="B23" s="48"/>
      <c r="C23" s="48"/>
      <c r="D23" s="71"/>
      <c r="E23" s="48"/>
      <c r="F23" s="48"/>
      <c r="G23" s="48"/>
      <c r="H23" s="48"/>
      <c r="I23" s="48"/>
      <c r="J23" s="49"/>
      <c r="K23" s="232" t="str">
        <f>IF(SUM(E23:J26)=0," ",SUM(E23:J26))</f>
        <v xml:space="preserve"> </v>
      </c>
      <c r="L23" s="234" t="str">
        <f t="shared" ref="L23" si="4">IF(MAXA($K$8:$K$36)=K23,"✔"," ")</f>
        <v xml:space="preserve"> </v>
      </c>
    </row>
    <row r="24" spans="1:12" ht="14.25" customHeight="1" x14ac:dyDescent="0.15">
      <c r="A24" s="230"/>
      <c r="B24" s="50"/>
      <c r="C24" s="50"/>
      <c r="D24" s="72"/>
      <c r="E24" s="50"/>
      <c r="F24" s="50"/>
      <c r="G24" s="50"/>
      <c r="H24" s="50"/>
      <c r="I24" s="50"/>
      <c r="J24" s="51"/>
      <c r="K24" s="233"/>
      <c r="L24" s="235"/>
    </row>
    <row r="25" spans="1:12" ht="14.25" customHeight="1" x14ac:dyDescent="0.15">
      <c r="A25" s="230"/>
      <c r="B25" s="50"/>
      <c r="C25" s="50"/>
      <c r="D25" s="72"/>
      <c r="E25" s="50"/>
      <c r="F25" s="50"/>
      <c r="G25" s="50"/>
      <c r="H25" s="50"/>
      <c r="I25" s="50"/>
      <c r="J25" s="51"/>
      <c r="K25" s="233"/>
      <c r="L25" s="235"/>
    </row>
    <row r="26" spans="1:12" ht="14.25" customHeight="1" x14ac:dyDescent="0.15">
      <c r="A26" s="230"/>
      <c r="B26" s="52"/>
      <c r="C26" s="52"/>
      <c r="D26" s="73"/>
      <c r="E26" s="52"/>
      <c r="F26" s="52"/>
      <c r="G26" s="52"/>
      <c r="H26" s="52"/>
      <c r="I26" s="52"/>
      <c r="J26" s="53"/>
      <c r="K26" s="233"/>
      <c r="L26" s="235"/>
    </row>
    <row r="27" spans="1:12" ht="15.75" hidden="1" customHeight="1" x14ac:dyDescent="0.15">
      <c r="A27" s="59"/>
      <c r="B27" s="56"/>
      <c r="C27" s="56"/>
      <c r="D27" s="74" t="str">
        <f>L27</f>
        <v xml:space="preserve"> </v>
      </c>
      <c r="E27" s="56">
        <f>SUM(E23:E26)</f>
        <v>0</v>
      </c>
      <c r="F27" s="56">
        <f t="shared" ref="F27:J27" si="5">SUM(F23:F26)</f>
        <v>0</v>
      </c>
      <c r="G27" s="56">
        <f t="shared" si="5"/>
        <v>0</v>
      </c>
      <c r="H27" s="56">
        <f t="shared" si="5"/>
        <v>0</v>
      </c>
      <c r="I27" s="56">
        <f t="shared" si="5"/>
        <v>0</v>
      </c>
      <c r="J27" s="56">
        <f t="shared" si="5"/>
        <v>0</v>
      </c>
      <c r="K27" s="66" t="str">
        <f>K23</f>
        <v xml:space="preserve"> </v>
      </c>
      <c r="L27" s="63" t="str">
        <f>IF(MAXA($K$8:$K$36)=K23,"○"," ")</f>
        <v xml:space="preserve"> </v>
      </c>
    </row>
    <row r="28" spans="1:12" ht="15" customHeight="1" x14ac:dyDescent="0.15">
      <c r="A28" s="230"/>
      <c r="B28" s="48"/>
      <c r="C28" s="48"/>
      <c r="D28" s="71"/>
      <c r="E28" s="48"/>
      <c r="F28" s="48"/>
      <c r="G28" s="48"/>
      <c r="H28" s="48"/>
      <c r="I28" s="48"/>
      <c r="J28" s="49"/>
      <c r="K28" s="232" t="str">
        <f>IF(SUM(E28:J31)=0," ",SUM(E28:J31))</f>
        <v xml:space="preserve"> </v>
      </c>
      <c r="L28" s="234" t="str">
        <f t="shared" ref="L28" si="6">IF(MAXA($K$8:$K$36)=K28,"✔"," ")</f>
        <v xml:space="preserve"> </v>
      </c>
    </row>
    <row r="29" spans="1:12" ht="15" customHeight="1" x14ac:dyDescent="0.15">
      <c r="A29" s="230"/>
      <c r="B29" s="50"/>
      <c r="C29" s="50"/>
      <c r="D29" s="72"/>
      <c r="E29" s="50"/>
      <c r="F29" s="50"/>
      <c r="G29" s="50"/>
      <c r="H29" s="50"/>
      <c r="I29" s="50"/>
      <c r="J29" s="51"/>
      <c r="K29" s="233"/>
      <c r="L29" s="235"/>
    </row>
    <row r="30" spans="1:12" ht="15" customHeight="1" x14ac:dyDescent="0.15">
      <c r="A30" s="230"/>
      <c r="B30" s="50"/>
      <c r="C30" s="50"/>
      <c r="D30" s="72"/>
      <c r="E30" s="50"/>
      <c r="F30" s="50"/>
      <c r="G30" s="50"/>
      <c r="H30" s="50"/>
      <c r="I30" s="50"/>
      <c r="J30" s="51"/>
      <c r="K30" s="233"/>
      <c r="L30" s="235"/>
    </row>
    <row r="31" spans="1:12" ht="15" customHeight="1" x14ac:dyDescent="0.15">
      <c r="A31" s="230"/>
      <c r="B31" s="52"/>
      <c r="C31" s="52"/>
      <c r="D31" s="73"/>
      <c r="E31" s="52"/>
      <c r="F31" s="52"/>
      <c r="G31" s="52"/>
      <c r="H31" s="52"/>
      <c r="I31" s="52"/>
      <c r="J31" s="53"/>
      <c r="K31" s="233"/>
      <c r="L31" s="235"/>
    </row>
    <row r="32" spans="1:12" ht="15" hidden="1" customHeight="1" x14ac:dyDescent="0.15">
      <c r="A32" s="59"/>
      <c r="B32" s="56"/>
      <c r="C32" s="56"/>
      <c r="D32" s="74" t="str">
        <f>L32</f>
        <v xml:space="preserve"> </v>
      </c>
      <c r="E32" s="56">
        <f>SUM(E28:E31)</f>
        <v>0</v>
      </c>
      <c r="F32" s="56">
        <f t="shared" ref="F32:J32" si="7">SUM(F28:F31)</f>
        <v>0</v>
      </c>
      <c r="G32" s="56">
        <f t="shared" si="7"/>
        <v>0</v>
      </c>
      <c r="H32" s="56">
        <f t="shared" si="7"/>
        <v>0</v>
      </c>
      <c r="I32" s="56">
        <f t="shared" si="7"/>
        <v>0</v>
      </c>
      <c r="J32" s="56">
        <f t="shared" si="7"/>
        <v>0</v>
      </c>
      <c r="K32" s="66" t="str">
        <f>K28</f>
        <v xml:space="preserve"> </v>
      </c>
      <c r="L32" s="63" t="str">
        <f>IF(MAXA($K$8:$K$36)=K28,"○"," ")</f>
        <v xml:space="preserve"> </v>
      </c>
    </row>
    <row r="33" spans="1:12" ht="15" customHeight="1" x14ac:dyDescent="0.15">
      <c r="A33" s="230"/>
      <c r="B33" s="48"/>
      <c r="C33" s="48"/>
      <c r="D33" s="71"/>
      <c r="E33" s="48"/>
      <c r="F33" s="48"/>
      <c r="G33" s="48"/>
      <c r="H33" s="48"/>
      <c r="I33" s="48"/>
      <c r="J33" s="49"/>
      <c r="K33" s="232" t="str">
        <f>IF(SUM(E33:J36)=0," ",SUM(E33:J36))</f>
        <v xml:space="preserve"> </v>
      </c>
      <c r="L33" s="234" t="str">
        <f>IF(MAXA($K$8:$K$36)=K33,"✔"," ")</f>
        <v xml:space="preserve"> </v>
      </c>
    </row>
    <row r="34" spans="1:12" ht="15" customHeight="1" x14ac:dyDescent="0.15">
      <c r="A34" s="230"/>
      <c r="B34" s="50"/>
      <c r="C34" s="50"/>
      <c r="D34" s="72"/>
      <c r="E34" s="50"/>
      <c r="F34" s="50"/>
      <c r="G34" s="50"/>
      <c r="H34" s="50"/>
      <c r="I34" s="50"/>
      <c r="J34" s="51"/>
      <c r="K34" s="233"/>
      <c r="L34" s="235"/>
    </row>
    <row r="35" spans="1:12" ht="15" customHeight="1" x14ac:dyDescent="0.15">
      <c r="A35" s="230"/>
      <c r="B35" s="50"/>
      <c r="C35" s="50"/>
      <c r="D35" s="72"/>
      <c r="E35" s="50"/>
      <c r="F35" s="50"/>
      <c r="G35" s="50"/>
      <c r="H35" s="50"/>
      <c r="I35" s="50"/>
      <c r="J35" s="51"/>
      <c r="K35" s="233"/>
      <c r="L35" s="235"/>
    </row>
    <row r="36" spans="1:12" ht="15" customHeight="1" thickBot="1" x14ac:dyDescent="0.2">
      <c r="A36" s="231"/>
      <c r="B36" s="56"/>
      <c r="C36" s="56"/>
      <c r="D36" s="74"/>
      <c r="E36" s="56"/>
      <c r="F36" s="56"/>
      <c r="G36" s="56"/>
      <c r="H36" s="56"/>
      <c r="I36" s="56"/>
      <c r="J36" s="57"/>
      <c r="K36" s="233"/>
      <c r="L36" s="235"/>
    </row>
    <row r="37" spans="1:12" ht="20.25" hidden="1" customHeight="1" thickBot="1" x14ac:dyDescent="0.2">
      <c r="A37" s="61"/>
      <c r="B37" s="62"/>
      <c r="C37" s="62"/>
      <c r="D37" s="75" t="str">
        <f>L37</f>
        <v xml:space="preserve"> </v>
      </c>
      <c r="E37" s="62">
        <f>SUM(E33:E36)</f>
        <v>0</v>
      </c>
      <c r="F37" s="62">
        <f t="shared" ref="F37:J37" si="8">SUM(F33:F36)</f>
        <v>0</v>
      </c>
      <c r="G37" s="62">
        <f t="shared" si="8"/>
        <v>0</v>
      </c>
      <c r="H37" s="62">
        <f t="shared" si="8"/>
        <v>0</v>
      </c>
      <c r="I37" s="62">
        <f t="shared" si="8"/>
        <v>0</v>
      </c>
      <c r="J37" s="62">
        <f t="shared" si="8"/>
        <v>0</v>
      </c>
      <c r="K37" s="67" t="str">
        <f>K33</f>
        <v xml:space="preserve"> </v>
      </c>
      <c r="L37" s="64" t="str">
        <f>IF(MAXA($K$8:$K$36)=K33,"○"," ")</f>
        <v xml:space="preserve"> </v>
      </c>
    </row>
    <row r="38" spans="1:12" ht="37.5" customHeight="1" thickBot="1" x14ac:dyDescent="0.2">
      <c r="A38" s="255" t="s">
        <v>169</v>
      </c>
      <c r="B38" s="237"/>
      <c r="C38" s="237"/>
      <c r="D38" s="70"/>
      <c r="E38" s="79">
        <f>E12+E17+E22+E27+E32+E37</f>
        <v>10</v>
      </c>
      <c r="F38" s="79">
        <f t="shared" ref="F38:J38" si="9">F12+F17+F22+F27+F32+F37</f>
        <v>9</v>
      </c>
      <c r="G38" s="79">
        <f t="shared" si="9"/>
        <v>10</v>
      </c>
      <c r="H38" s="79">
        <f t="shared" si="9"/>
        <v>8</v>
      </c>
      <c r="I38" s="79">
        <f t="shared" si="9"/>
        <v>8</v>
      </c>
      <c r="J38" s="79">
        <f t="shared" si="9"/>
        <v>8</v>
      </c>
      <c r="K38" s="80">
        <f>SUM(E38:J38)</f>
        <v>53</v>
      </c>
      <c r="L38" s="60"/>
    </row>
    <row r="39" spans="1:12" ht="18" customHeight="1" x14ac:dyDescent="0.15">
      <c r="A39" s="43" t="s">
        <v>157</v>
      </c>
    </row>
    <row r="40" spans="1:12" ht="18" customHeight="1" x14ac:dyDescent="0.15">
      <c r="A40" s="43" t="s">
        <v>158</v>
      </c>
    </row>
    <row r="41" spans="1:12" ht="18" customHeight="1" x14ac:dyDescent="0.15">
      <c r="A41" s="43" t="s">
        <v>159</v>
      </c>
    </row>
  </sheetData>
  <sheetProtection insertColumns="0" insertRows="0"/>
  <mergeCells count="32">
    <mergeCell ref="L8:L11"/>
    <mergeCell ref="K1:L1"/>
    <mergeCell ref="A2:L2"/>
    <mergeCell ref="E4:F4"/>
    <mergeCell ref="H4:L4"/>
    <mergeCell ref="A5:A7"/>
    <mergeCell ref="B5:B7"/>
    <mergeCell ref="C5:C7"/>
    <mergeCell ref="E5:J5"/>
    <mergeCell ref="K5:K7"/>
    <mergeCell ref="L5:L7"/>
    <mergeCell ref="E6:F6"/>
    <mergeCell ref="G6:H6"/>
    <mergeCell ref="I6:J6"/>
    <mergeCell ref="A8:A11"/>
    <mergeCell ref="K8:K11"/>
    <mergeCell ref="A13:A16"/>
    <mergeCell ref="K13:K16"/>
    <mergeCell ref="L13:L16"/>
    <mergeCell ref="A18:A21"/>
    <mergeCell ref="K18:K21"/>
    <mergeCell ref="L18:L21"/>
    <mergeCell ref="A33:A36"/>
    <mergeCell ref="K33:K36"/>
    <mergeCell ref="L33:L36"/>
    <mergeCell ref="A38:C38"/>
    <mergeCell ref="A23:A26"/>
    <mergeCell ref="K23:K26"/>
    <mergeCell ref="L23:L26"/>
    <mergeCell ref="A28:A31"/>
    <mergeCell ref="K28:K31"/>
    <mergeCell ref="L28:L31"/>
  </mergeCells>
  <phoneticPr fontId="1"/>
  <pageMargins left="0.59055118110236227" right="0.59055118110236227" top="0.78740157480314965" bottom="0.59055118110236227" header="0.51181102362204722" footer="0.51181102362204722"/>
  <pageSetup paperSize="9" scale="9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様式１</vt:lpstr>
      <vt:lpstr>別紙１(訪問介護）</vt:lpstr>
      <vt:lpstr>別紙１(通所介護）</vt:lpstr>
      <vt:lpstr>別紙１(福祉用具）</vt:lpstr>
      <vt:lpstr>別紙３(訪問介護）</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祐輔</dc:creator>
  <cp:lastModifiedBy>名倉 千花</cp:lastModifiedBy>
  <cp:lastPrinted>2020-08-21T04:20:28Z</cp:lastPrinted>
  <dcterms:created xsi:type="dcterms:W3CDTF">2019-02-15T05:51:20Z</dcterms:created>
  <dcterms:modified xsi:type="dcterms:W3CDTF">2021-02-10T07:46:19Z</dcterms:modified>
</cp:coreProperties>
</file>